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<sst xmlns="http://schemas.openxmlformats.org/spreadsheetml/2006/main" count="4191" uniqueCount="977">
  <si>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</si>
  <si>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</si>
  <si>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</si>
  <si>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</si>
  <si>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</si>
  <si>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</si>
  <si>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</si>
  <si>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</si>
  <si>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</si>
  <si>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</si>
  <si>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</si>
  <si>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</si>
  <si>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</si>
  <si>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</si>
  <si>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</si>
  <si>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</si>
  <si>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</si>
  <si>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Петър Нейчев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</si>
  <si>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</si>
  <si>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</si>
  <si>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</si>
  <si>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</si>
  <si>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</si>
  <si>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</si>
  <si>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</si>
  <si>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</si>
  <si>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</si>
  <si>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</si>
  <si>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</si>
  <si>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</si>
  <si>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</si>
  <si>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</si>
  <si>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</si>
  <si>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</si>
  <si>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</si>
  <si>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</si>
  <si>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</si>
  <si>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</si>
  <si>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</si>
  <si>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</si>
  <si>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</si>
  <si>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</si>
  <si>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</si>
  <si>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</si>
  <si>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</si>
  <si>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</si>
  <si>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</si>
  <si>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</si>
  <si>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</si>
  <si>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</si>
  <si>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</si>
  <si>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</si>
  <si>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</si>
  <si>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</si>
  <si>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</si>
  <si>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</si>
  <si>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</si>
  <si>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</si>
  <si>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</si>
  <si>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</si>
  <si>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</si>
  <si>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</si>
  <si>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</si>
  <si>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</si>
  <si>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</si>
  <si>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</si>
  <si>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</si>
  <si>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</si>
  <si>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</si>
  <si>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</si>
  <si>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</si>
  <si>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</si>
  <si>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</si>
  <si>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</si>
  <si>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</si>
  <si>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</si>
  <si>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</si>
  <si>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</si>
  <si>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</si>
  <si>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</si>
  <si>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</si>
  <si>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</si>
  <si>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</si>
  <si>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</si>
  <si>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</si>
  <si>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</si>
  <si>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</si>
  <si>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</si>
  <si>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</si>
  <si>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</si>
  <si>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</si>
  <si>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</si>
  <si>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</si>
  <si>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</si>
  <si>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</si>
  <si>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</si>
  <si>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</si>
  <si>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</si>
  <si>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</si>
  <si>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</si>
  <si>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</si>
  <si>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</si>
  <si>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</si>
  <si>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</si>
  <si>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</si>
  <si>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</si>
  <si>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</si>
  <si>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</si>
  <si>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</si>
  <si>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</si>
  <si>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</si>
  <si>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</si>
  <si>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</si>
  <si>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</si>
  <si>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</si>
  <si>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</si>
  <si>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</si>
  <si>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</si>
  <si>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</si>
  <si>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</si>
  <si>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</si>
  <si>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</si>
  <si>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</si>
  <si>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</si>
  <si>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</si>
  <si>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</si>
  <si>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</si>
  <si>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</si>
  <si>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</si>
  <si>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</si>
  <si>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</si>
  <si>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</si>
  <si>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</si>
  <si>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</si>
  <si>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</si>
  <si>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</si>
  <si>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</si>
  <si>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</si>
  <si>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</si>
  <si>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</si>
  <si>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</si>
  <si>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</si>
  <si>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</si>
  <si>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</si>
  <si>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</si>
  <si>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</si>
  <si>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</si>
  <si>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</si>
  <si>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</si>
  <si>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</si>
  <si>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</si>
  <si>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</si>
  <si>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</si>
  <si>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</si>
  <si>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</si>
  <si>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</si>
  <si>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</si>
  <si>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</si>
  <si>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</si>
  <si>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</si>
  <si>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</si>
  <si>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</si>
  <si>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</si>
  <si>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</si>
  <si>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</si>
  <si>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</si>
  <si>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</si>
  <si>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</si>
  <si>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</si>
  <si>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</si>
  <si>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</si>
  <si>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</si>
  <si>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</si>
  <si>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</si>
  <si>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</si>
  <si>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</si>
  <si>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</si>
  <si>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</si>
  <si>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</si>
  <si>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</si>
  <si>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</si>
  <si>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</si>
  <si>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</si>
  <si>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</si>
  <si>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</si>
  <si>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</si>
  <si>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</si>
  <si>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</si>
  <si>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</si>
  <si>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</si>
  <si>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</si>
  <si>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</si>
  <si>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</si>
  <si>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</si>
  <si>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</si>
  <si>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</si>
  <si>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</si>
  <si>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</si>
  <si>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</si>
  <si>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</si>
  <si>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</si>
  <si>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</si>
  <si>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</si>
  <si>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</si>
  <si>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</si>
  <si>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</si>
  <si>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</si>
  <si>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</si>
  <si>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</si>
  <si>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</si>
  <si>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</si>
  <si>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</si>
  <si>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</si>
  <si>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</si>
  <si>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</si>
  <si>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</si>
  <si>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</si>
  <si>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</si>
  <si>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</si>
  <si>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</si>
  <si>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</si>
  <si>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</si>
  <si>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</si>
  <si>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</si>
  <si>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</si>
  <si>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</si>
  <si>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</si>
  <si>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</si>
  <si>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</si>
  <si>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</si>
  <si>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</si>
  <si>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</si>
  <si>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</si>
  <si>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</si>
  <si>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</si>
  <si>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</si>
  <si>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</si>
  <si>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</si>
  <si>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</si>
  <si>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</si>
  <si>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</si>
  <si>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</si>
  <si>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</si>
  <si>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</si>
  <si>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</si>
  <si>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</si>
  <si>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</si>
  <si>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</si>
  <si>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</si>
  <si>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</si>
  <si>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</si>
  <si>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</si>
  <si>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</si>
  <si>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</si>
  <si>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</si>
  <si>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</si>
  <si>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</si>
  <si>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</si>
  <si>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</si>
  <si>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</si>
  <si>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</si>
  <si>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</si>
  <si>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</si>
  <si>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</si>
  <si>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</si>
  <si>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</si>
  <si>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</si>
  <si>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</si>
  <si>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</si>
  <si>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</si>
  <si>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</si>
  <si>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</si>
  <si>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</si>
  <si>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</si>
  <si>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</si>
  <si>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</si>
  <si>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</si>
  <si>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</si>
  <si>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</si>
  <si>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</si>
  <si>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</si>
  <si>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</si>
  <si>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</si>
  <si>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</si>
  <si>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</si>
  <si>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</si>
  <si>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</si>
  <si>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</si>
  <si>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</si>
  <si>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</si>
  <si>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</si>
  <si>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</si>
  <si>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</si>
  <si>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</si>
  <si>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</si>
  <si>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</si>
  <si>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</si>
  <si>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</si>
  <si>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</si>
  <si>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</si>
  <si>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</si>
  <si>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</si>
  <si>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</si>
  <si>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</si>
  <si>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</si>
  <si>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</si>
  <si>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</si>
  <si>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Петър Нейчев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</si>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</sst>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11"/>
      <color indexed="6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 val="single"/>
      <sz val="11"/>
      <color indexed="20"/>
      <name val="Calibri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1"/>
    </font>
    <font>
      <sz val="10"/>
      <name val="Timok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49" fillId="2" borderId="0" applyNumberFormat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>
      <alignment/>
      <protection/>
    </xf>
    <xf numFmtId="179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8" fillId="5" borderId="3" applyNumberFormat="0" applyFont="0" applyAlignment="0" applyProtection="0"/>
    <xf numFmtId="0" fontId="44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29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29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</cellStyleXfs>
  <cellXfs count="69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49" fontId="3" fillId="0" borderId="18" xfId="70" applyNumberFormat="1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3" fontId="10" fillId="0" borderId="16" xfId="70" applyNumberFormat="1" applyFont="1" applyBorder="1" applyAlignment="1" applyProtection="1">
      <alignment horizontal="right" vertical="center"/>
      <protection/>
    </xf>
    <xf numFmtId="0" fontId="10" fillId="0" borderId="17" xfId="70" applyFont="1" applyBorder="1" applyAlignment="1" applyProtection="1">
      <alignment horizontal="left" vertical="center" wrapText="1"/>
      <protection/>
    </xf>
    <xf numFmtId="49" fontId="10" fillId="0" borderId="18" xfId="70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0" applyFont="1" applyBorder="1" applyAlignment="1" applyProtection="1">
      <alignment horizontal="right" vertical="center" wrapText="1"/>
      <protection/>
    </xf>
    <xf numFmtId="49" fontId="15" fillId="0" borderId="22" xfId="70" applyNumberFormat="1" applyFont="1" applyBorder="1" applyAlignment="1" applyProtection="1">
      <alignment horizontal="center" vertical="center" wrapText="1"/>
      <protection/>
    </xf>
    <xf numFmtId="3" fontId="15" fillId="0" borderId="22" xfId="70" applyNumberFormat="1" applyFont="1" applyBorder="1" applyAlignment="1" applyProtection="1">
      <alignment horizontal="right" vertical="center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49" fontId="3" fillId="0" borderId="24" xfId="70" applyNumberFormat="1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0" fontId="10" fillId="0" borderId="17" xfId="70" applyFont="1" applyFill="1" applyBorder="1" applyAlignment="1" applyProtection="1">
      <alignment vertical="center" wrapText="1"/>
      <protection/>
    </xf>
    <xf numFmtId="49" fontId="10" fillId="0" borderId="18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0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0" applyFont="1" applyBorder="1" applyAlignment="1" applyProtection="1">
      <alignment horizontal="center" vertical="center" wrapText="1"/>
      <protection/>
    </xf>
    <xf numFmtId="3" fontId="10" fillId="0" borderId="25" xfId="70" applyNumberFormat="1" applyFont="1" applyBorder="1" applyAlignment="1" applyProtection="1">
      <alignment horizontal="right" vertical="center"/>
      <protection/>
    </xf>
    <xf numFmtId="3" fontId="3" fillId="0" borderId="26" xfId="70" applyNumberFormat="1" applyFont="1" applyBorder="1" applyAlignment="1" applyProtection="1">
      <alignment horizontal="right" vertical="center"/>
      <protection/>
    </xf>
    <xf numFmtId="3" fontId="15" fillId="0" borderId="28" xfId="70" applyNumberFormat="1" applyFont="1" applyBorder="1" applyAlignment="1" applyProtection="1">
      <alignment horizontal="right" vertical="center"/>
      <protection/>
    </xf>
    <xf numFmtId="3" fontId="3" fillId="0" borderId="29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58" fontId="3" fillId="0" borderId="16" xfId="71" applyNumberFormat="1" applyFont="1" applyFill="1" applyBorder="1" applyAlignment="1" applyProtection="1">
      <alignment horizontal="center" vertical="center" wrapText="1"/>
      <protection/>
    </xf>
    <xf numFmtId="58" fontId="3" fillId="0" borderId="25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49" fontId="3" fillId="0" borderId="27" xfId="71" applyNumberFormat="1" applyFont="1" applyFill="1" applyBorder="1" applyAlignment="1" applyProtection="1">
      <alignment horizontal="center" vertical="center" wrapText="1"/>
      <protection/>
    </xf>
    <xf numFmtId="0" fontId="15" fillId="0" borderId="15" xfId="71" applyFont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wrapText="1"/>
      <protection/>
    </xf>
    <xf numFmtId="3" fontId="10" fillId="0" borderId="16" xfId="71" applyNumberFormat="1" applyFont="1" applyFill="1" applyBorder="1" applyAlignment="1" applyProtection="1">
      <alignment wrapText="1"/>
      <protection/>
    </xf>
    <xf numFmtId="3" fontId="10" fillId="0" borderId="25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7" xfId="71" applyFont="1" applyBorder="1" applyAlignment="1" applyProtection="1">
      <alignment wrapText="1"/>
      <protection/>
    </xf>
    <xf numFmtId="49" fontId="10" fillId="0" borderId="18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7" xfId="71" applyFont="1" applyFill="1" applyBorder="1" applyAlignment="1" applyProtection="1">
      <alignment wrapText="1"/>
      <protection/>
    </xf>
    <xf numFmtId="49" fontId="10" fillId="0" borderId="18" xfId="71" applyNumberFormat="1" applyFont="1" applyFill="1" applyBorder="1" applyAlignment="1" applyProtection="1">
      <alignment horizontal="center" wrapText="1"/>
      <protection/>
    </xf>
    <xf numFmtId="0" fontId="3" fillId="0" borderId="21" xfId="71" applyFont="1" applyBorder="1" applyAlignment="1" applyProtection="1">
      <alignment horizontal="right" wrapText="1"/>
      <protection/>
    </xf>
    <xf numFmtId="49" fontId="3" fillId="0" borderId="22" xfId="71" applyNumberFormat="1" applyFont="1" applyBorder="1" applyAlignment="1" applyProtection="1">
      <alignment horizontal="center" wrapText="1"/>
      <protection/>
    </xf>
    <xf numFmtId="3" fontId="3" fillId="0" borderId="22" xfId="71" applyNumberFormat="1" applyFont="1" applyFill="1" applyBorder="1" applyAlignment="1" applyProtection="1">
      <alignment wrapText="1"/>
      <protection/>
    </xf>
    <xf numFmtId="3" fontId="3" fillId="0" borderId="28" xfId="71" applyNumberFormat="1" applyFont="1" applyFill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horizontal="center" wrapText="1"/>
      <protection/>
    </xf>
    <xf numFmtId="0" fontId="15" fillId="0" borderId="23" xfId="71" applyFont="1" applyBorder="1" applyAlignment="1" applyProtection="1">
      <alignment wrapText="1"/>
      <protection/>
    </xf>
    <xf numFmtId="49" fontId="15" fillId="0" borderId="24" xfId="71" applyNumberFormat="1" applyFont="1" applyBorder="1" applyAlignment="1" applyProtection="1">
      <alignment horizontal="center"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3" fontId="10" fillId="0" borderId="29" xfId="71" applyNumberFormat="1" applyFont="1" applyFill="1" applyBorder="1" applyAlignment="1" applyProtection="1">
      <alignment wrapText="1"/>
      <protection/>
    </xf>
    <xf numFmtId="0" fontId="3" fillId="0" borderId="19" xfId="71" applyFont="1" applyBorder="1" applyAlignment="1" applyProtection="1">
      <alignment horizontal="right" wrapText="1"/>
      <protection/>
    </xf>
    <xf numFmtId="49" fontId="3" fillId="0" borderId="20" xfId="71" applyNumberFormat="1" applyFont="1" applyBorder="1" applyAlignment="1" applyProtection="1">
      <alignment horizontal="center" wrapText="1"/>
      <protection/>
    </xf>
    <xf numFmtId="3" fontId="3" fillId="0" borderId="20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0" fontId="3" fillId="0" borderId="33" xfId="71" applyFont="1" applyBorder="1" applyAlignment="1" applyProtection="1">
      <alignment wrapText="1"/>
      <protection/>
    </xf>
    <xf numFmtId="49" fontId="3" fillId="0" borderId="34" xfId="71" applyNumberFormat="1" applyFont="1" applyBorder="1" applyAlignment="1" applyProtection="1">
      <alignment horizontal="center"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3" fontId="3" fillId="0" borderId="35" xfId="71" applyNumberFormat="1" applyFont="1" applyFill="1" applyBorder="1" applyAlignment="1" applyProtection="1">
      <alignment wrapText="1"/>
      <protection/>
    </xf>
    <xf numFmtId="0" fontId="15" fillId="0" borderId="46" xfId="71" applyFont="1" applyBorder="1" applyAlignment="1" applyProtection="1">
      <alignment wrapText="1"/>
      <protection/>
    </xf>
    <xf numFmtId="49" fontId="15" fillId="0" borderId="47" xfId="71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0" fontId="15" fillId="0" borderId="33" xfId="71" applyFont="1" applyBorder="1" applyAlignment="1" applyProtection="1">
      <alignment wrapText="1"/>
      <protection/>
    </xf>
    <xf numFmtId="49" fontId="15" fillId="0" borderId="34" xfId="71" applyNumberFormat="1" applyFont="1" applyBorder="1" applyAlignment="1" applyProtection="1">
      <alignment horizontal="center"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3" fontId="15" fillId="0" borderId="35" xfId="71" applyNumberFormat="1" applyFont="1" applyFill="1" applyBorder="1" applyAlignment="1" applyProtection="1">
      <alignment wrapText="1"/>
      <protection/>
    </xf>
    <xf numFmtId="0" fontId="10" fillId="0" borderId="23" xfId="71" applyFont="1" applyBorder="1" applyAlignment="1" applyProtection="1">
      <alignment wrapText="1"/>
      <protection/>
    </xf>
    <xf numFmtId="49" fontId="16" fillId="0" borderId="24" xfId="71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0" fontId="10" fillId="0" borderId="21" xfId="71" applyFont="1" applyBorder="1" applyAlignment="1" applyProtection="1">
      <alignment wrapText="1"/>
      <protection/>
    </xf>
    <xf numFmtId="49" fontId="16" fillId="0" borderId="22" xfId="71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0" fillId="36" borderId="54" xfId="24" applyNumberFormat="1" applyFill="1" applyBorder="1" applyAlignment="1" applyProtection="1">
      <alignment/>
      <protection locked="0"/>
    </xf>
    <xf numFmtId="49" fontId="50" fillId="36" borderId="50" xfId="24" applyNumberFormat="1" applyFill="1" applyBorder="1" applyAlignment="1" applyProtection="1">
      <alignment/>
      <protection locked="0"/>
    </xf>
    <xf numFmtId="49" fontId="50" fillId="36" borderId="18" xfId="24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668" customWidth="1"/>
    <col min="2" max="2" width="65.7109375" style="668" customWidth="1"/>
    <col min="3" max="26" width="9.140625" style="668" customWidth="1"/>
    <col min="27" max="27" width="9.8515625" style="668" bestFit="1" customWidth="1"/>
    <col min="28" max="16384" width="9.140625" style="668" customWidth="1"/>
  </cols>
  <sheetData>
    <row r="1" spans="1:27" ht="15.75">
      <c r="A1" s="669" t="s">
        <v>0</v>
      </c>
      <c r="B1" s="670"/>
      <c r="Z1" s="695">
        <v>1</v>
      </c>
      <c r="AA1" s="696">
        <f>IF(ISBLANK(_endDate),"",_endDate)</f>
        <v>44377</v>
      </c>
    </row>
    <row r="2" spans="1:27" ht="15.75">
      <c r="A2" s="671" t="s">
        <v>1</v>
      </c>
      <c r="B2" s="672"/>
      <c r="Z2" s="695">
        <v>2</v>
      </c>
      <c r="AA2" s="696">
        <f>IF(ISBLANK(_pdeReportingDate),"",_pdeReportingDate)</f>
        <v>44433</v>
      </c>
    </row>
    <row r="3" spans="1:27" ht="15.75">
      <c r="A3" s="673" t="s">
        <v>2</v>
      </c>
      <c r="B3" s="674"/>
      <c r="Z3" s="695">
        <v>3</v>
      </c>
      <c r="AA3" s="696" t="str">
        <f>IF(ISBLANK(_authorName),"",_authorName)</f>
        <v>МДН Финанс ЕООД - Мирослава Николова</v>
      </c>
    </row>
    <row r="4" spans="1:2" ht="15.75">
      <c r="A4" s="675" t="s">
        <v>3</v>
      </c>
      <c r="B4" s="672"/>
    </row>
    <row r="5" spans="1:2" ht="15.75">
      <c r="A5" s="676" t="s">
        <v>4</v>
      </c>
      <c r="B5" s="677"/>
    </row>
    <row r="7" spans="1:2" ht="15.75">
      <c r="A7" s="669"/>
      <c r="B7" s="670"/>
    </row>
    <row r="8" spans="1:2" ht="15.75">
      <c r="A8" s="678" t="s">
        <v>5</v>
      </c>
      <c r="B8" s="679"/>
    </row>
    <row r="9" spans="1:2" ht="15.75">
      <c r="A9" s="680" t="s">
        <v>6</v>
      </c>
      <c r="B9" s="681">
        <v>44197</v>
      </c>
    </row>
    <row r="10" spans="1:2" ht="15.75">
      <c r="A10" s="680" t="s">
        <v>7</v>
      </c>
      <c r="B10" s="681">
        <v>44377</v>
      </c>
    </row>
    <row r="11" spans="1:2" ht="15.75">
      <c r="A11" s="680" t="s">
        <v>8</v>
      </c>
      <c r="B11" s="681">
        <v>44433</v>
      </c>
    </row>
    <row r="12" spans="1:2" ht="15.75">
      <c r="A12" s="682"/>
      <c r="B12" s="683"/>
    </row>
    <row r="13" spans="1:2" ht="15.75">
      <c r="A13" s="684" t="s">
        <v>9</v>
      </c>
      <c r="B13" s="685"/>
    </row>
    <row r="14" spans="1:2" ht="15.75">
      <c r="A14" s="680" t="s">
        <v>10</v>
      </c>
      <c r="B14" s="686" t="s">
        <v>11</v>
      </c>
    </row>
    <row r="15" spans="1:2" ht="15.75">
      <c r="A15" s="687" t="s">
        <v>12</v>
      </c>
      <c r="B15" s="688" t="s">
        <v>13</v>
      </c>
    </row>
    <row r="16" spans="1:2" ht="15.75">
      <c r="A16" s="680" t="s">
        <v>14</v>
      </c>
      <c r="B16" s="686" t="s">
        <v>15</v>
      </c>
    </row>
    <row r="17" spans="1:2" ht="15.75">
      <c r="A17" s="680" t="s">
        <v>16</v>
      </c>
      <c r="B17" s="686" t="s">
        <v>17</v>
      </c>
    </row>
    <row r="18" spans="1:2" ht="15.75">
      <c r="A18" s="680" t="s">
        <v>18</v>
      </c>
      <c r="B18" s="686" t="s">
        <v>19</v>
      </c>
    </row>
    <row r="19" spans="1:2" ht="15.75">
      <c r="A19" s="680" t="s">
        <v>20</v>
      </c>
      <c r="B19" s="686" t="s">
        <v>21</v>
      </c>
    </row>
    <row r="20" spans="1:2" ht="15.75">
      <c r="A20" s="680" t="s">
        <v>22</v>
      </c>
      <c r="B20" s="686" t="s">
        <v>23</v>
      </c>
    </row>
    <row r="21" spans="1:2" ht="15.75">
      <c r="A21" s="687" t="s">
        <v>24</v>
      </c>
      <c r="B21" s="688" t="s">
        <v>25</v>
      </c>
    </row>
    <row r="22" spans="1:2" ht="15.75">
      <c r="A22" s="687" t="s">
        <v>26</v>
      </c>
      <c r="B22" s="688"/>
    </row>
    <row r="23" spans="1:2" ht="15.75">
      <c r="A23" s="687" t="s">
        <v>27</v>
      </c>
      <c r="B23" s="689" t="s">
        <v>28</v>
      </c>
    </row>
    <row r="24" spans="1:2" ht="15.75">
      <c r="A24" s="687" t="s">
        <v>29</v>
      </c>
      <c r="B24" s="690" t="s">
        <v>30</v>
      </c>
    </row>
    <row r="25" spans="1:2" ht="15.75">
      <c r="A25" s="680" t="s">
        <v>31</v>
      </c>
      <c r="B25" s="691" t="s">
        <v>32</v>
      </c>
    </row>
    <row r="26" spans="1:2" ht="15.75">
      <c r="A26" s="687" t="s">
        <v>33</v>
      </c>
      <c r="B26" s="688" t="s">
        <v>34</v>
      </c>
    </row>
    <row r="27" spans="1:2" ht="15.75">
      <c r="A27" s="687" t="s">
        <v>35</v>
      </c>
      <c r="B27" s="688" t="s">
        <v>36</v>
      </c>
    </row>
    <row r="28" spans="1:2" ht="15.75">
      <c r="A28" s="692"/>
      <c r="B28" s="692"/>
    </row>
    <row r="29" spans="1:2" ht="15.75">
      <c r="A29" s="693" t="s">
        <v>37</v>
      </c>
      <c r="B29" s="694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-1.168421052631579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-0.05056947608200456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-0.08271236959761549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-0.01926414439430753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0.3685932388222465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1.147082123052548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1.117243200422498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0.11592289411143385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0.11354634275151836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0.02274541101356744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0.016487330787920862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0.03502344665885111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0.6113895216400912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0.23290524123568207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13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0.0019741837509491267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0.257396449704142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46.275862068965516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44377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885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44377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241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44377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44377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194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44377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18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44377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44377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139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44377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108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44377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1586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44377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10264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44377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44377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44377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44377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44377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566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44377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567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44377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44377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44377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44377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44377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44377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44377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44377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44377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44377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44377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44377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44377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44377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44377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44377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44377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502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44377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44377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44377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502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44377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44377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44377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12942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44377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44377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44377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37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44377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44377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44377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44377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113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44377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39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44377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312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44377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30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44377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48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44377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44377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4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44377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44377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3359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44377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3792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44377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44377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44377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44377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44377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44377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44377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44377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86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44377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344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44377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44377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44377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430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44377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44377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4344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44377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17286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44377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44377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44377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44377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44377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44377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44377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44377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44377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44377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44377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44377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44377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44377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44377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-4828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44377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1758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44377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-6586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44377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44377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44377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-333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44377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-5161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44377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6585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44377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6675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44377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44377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44377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44377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239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44377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44377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44377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239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44377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44377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44377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44377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44377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239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44377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44377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44377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3212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44377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44377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44377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106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44377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3000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44377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69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44377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16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44377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21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44377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575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44377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44377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3787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44377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44377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44377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44377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3787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44377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17286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44377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248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44377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236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44377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74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44377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248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44377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51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44377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44377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44377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38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44377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44377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44377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900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44377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13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44377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44377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44377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44377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17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44377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917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44377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44377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44377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44377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917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44377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44377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44377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44377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44377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44377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44377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44377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44377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917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44377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12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44377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7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44377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197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44377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69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44377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285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44377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37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44377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44377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16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44377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44377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44377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44377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44377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16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44377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338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44377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579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44377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44377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44377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338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44377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579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44377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579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44377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246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44377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333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44377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917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44377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660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44377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-776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44377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44377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-360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44377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-662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44377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44377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44377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-3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44377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44377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-69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44377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-1210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44377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-2570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44377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3600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44377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-22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44377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2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44377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44377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44377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44377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44377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44377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44377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1010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44377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44377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44377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44377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44377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44377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44377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44377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44377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44377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-200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44377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630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44377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430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44377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430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44377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44377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44377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44377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44377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44377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44377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44377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44377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44377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44377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-18000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44377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44377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44377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44377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44377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44377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44377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44377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44377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44377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44377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44377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44377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44377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44377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44377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44377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44377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44377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44377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44377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44377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44377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44377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44377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44377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44377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44377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44377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44377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44377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44377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44377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44377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44377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44377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44377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44377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44377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44377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44377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44377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44377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44377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44377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44377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44377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44377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44377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44377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44377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44377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44377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44377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44377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44377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44377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44377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44377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44377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44377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44377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44377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44377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44377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44377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44377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44377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44377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44377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44377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44377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44377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44377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44377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44377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44377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44377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44377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44377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44377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44377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44377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44377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44377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44377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44377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44377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44377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44377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44377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44377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44377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44377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44377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44377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44377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44377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44377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44377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44377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44377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44377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44377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44377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44377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44377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44377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44377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44377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44377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44377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44377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44377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44377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44377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44377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44377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44377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44377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44377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44377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44377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3467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44377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44377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44377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44377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3467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44377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44377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44377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44377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44377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44377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44377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44377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44377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44377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44377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44377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44377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-1709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44377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1758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44377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44377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44377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1758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44377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-26296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44377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44377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44377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44377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-26296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44377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-333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44377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44377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44377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44377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18000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44377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44377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44377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44377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44377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44377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44377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44377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1710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44377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-6919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44377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44377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44377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-6919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44377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44377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44377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44377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44377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44377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44377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44377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44377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44377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44377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44377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44377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44377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44377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44377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44377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44377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44377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44377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44377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44377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44377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6917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44377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44377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44377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44377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6917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44377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-333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44377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44377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44377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44377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44377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44377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44377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44377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44377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44377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44377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44377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44377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6585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44377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44377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44377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6585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44377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6921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44377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44377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44377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44377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6921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44377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44377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44377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44377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44377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44377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44377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44377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44377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44377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44377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44377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44377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-246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44377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6675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44377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44377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44377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6675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44377</v>
      </c>
      <c r="D461" s="2" t="s">
        <v>581</v>
      </c>
      <c r="E461" s="11">
        <v>1</v>
      </c>
      <c r="F461" s="2" t="s">
        <v>580</v>
      </c>
      <c r="H461" s="2">
        <f>'Справка 6'!D11</f>
        <v>885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44377</v>
      </c>
      <c r="D462" s="2" t="s">
        <v>584</v>
      </c>
      <c r="E462" s="11">
        <v>1</v>
      </c>
      <c r="F462" s="2" t="s">
        <v>583</v>
      </c>
      <c r="H462" s="2">
        <f>'Справка 6'!D12</f>
        <v>316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44377</v>
      </c>
      <c r="D463" s="2" t="s">
        <v>587</v>
      </c>
      <c r="E463" s="11">
        <v>1</v>
      </c>
      <c r="F463" s="2" t="s">
        <v>586</v>
      </c>
      <c r="H463" s="2">
        <f>'Справка 6'!D13</f>
        <v>217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44377</v>
      </c>
      <c r="D464" s="2" t="s">
        <v>590</v>
      </c>
      <c r="E464" s="11">
        <v>1</v>
      </c>
      <c r="F464" s="2" t="s">
        <v>589</v>
      </c>
      <c r="H464" s="2">
        <f>'Справка 6'!D14</f>
        <v>399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44377</v>
      </c>
      <c r="D465" s="2" t="s">
        <v>593</v>
      </c>
      <c r="E465" s="11">
        <v>1</v>
      </c>
      <c r="F465" s="2" t="s">
        <v>592</v>
      </c>
      <c r="H465" s="2">
        <f>'Справка 6'!D15</f>
        <v>246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44377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44377</v>
      </c>
      <c r="D467" s="2" t="s">
        <v>599</v>
      </c>
      <c r="E467" s="11">
        <v>1</v>
      </c>
      <c r="F467" s="2" t="s">
        <v>598</v>
      </c>
      <c r="H467" s="2">
        <f>'Справка 6'!D17</f>
        <v>139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44377</v>
      </c>
      <c r="D468" s="2" t="s">
        <v>602</v>
      </c>
      <c r="E468" s="11">
        <v>1</v>
      </c>
      <c r="F468" s="2" t="s">
        <v>601</v>
      </c>
      <c r="H468" s="2">
        <f>'Справка 6'!D18</f>
        <v>479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44377</v>
      </c>
      <c r="D469" s="2" t="s">
        <v>604</v>
      </c>
      <c r="E469" s="11">
        <v>1</v>
      </c>
      <c r="F469" s="2" t="s">
        <v>578</v>
      </c>
      <c r="H469" s="2">
        <f>'Справка 6'!D19</f>
        <v>2681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44377</v>
      </c>
      <c r="D470" s="2" t="s">
        <v>607</v>
      </c>
      <c r="E470" s="11">
        <v>1</v>
      </c>
      <c r="F470" s="2" t="s">
        <v>606</v>
      </c>
      <c r="H470" s="2">
        <f>'Справка 6'!D20</f>
        <v>7698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44377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44377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44377</v>
      </c>
      <c r="D473" s="2" t="s">
        <v>616</v>
      </c>
      <c r="E473" s="11">
        <v>1</v>
      </c>
      <c r="F473" s="2" t="s">
        <v>615</v>
      </c>
      <c r="H473" s="2">
        <f>'Справка 6'!D24</f>
        <v>31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44377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44377</v>
      </c>
      <c r="D475" s="2" t="s">
        <v>619</v>
      </c>
      <c r="E475" s="11">
        <v>1</v>
      </c>
      <c r="F475" s="2" t="s">
        <v>601</v>
      </c>
      <c r="H475" s="2">
        <f>'Справка 6'!D26</f>
        <v>816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44377</v>
      </c>
      <c r="D476" s="2" t="s">
        <v>621</v>
      </c>
      <c r="E476" s="11">
        <v>1</v>
      </c>
      <c r="F476" s="2" t="s">
        <v>954</v>
      </c>
      <c r="H476" s="2">
        <f>'Справка 6'!D27</f>
        <v>990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44377</v>
      </c>
      <c r="D477" s="2" t="s">
        <v>625</v>
      </c>
      <c r="E477" s="11">
        <v>1</v>
      </c>
      <c r="F477" s="2" t="s">
        <v>624</v>
      </c>
      <c r="H477" s="2">
        <f>'Справка 6'!D29</f>
        <v>23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44377</v>
      </c>
      <c r="D478" s="2" t="s">
        <v>626</v>
      </c>
      <c r="E478" s="11">
        <v>1</v>
      </c>
      <c r="F478" s="2" t="s">
        <v>140</v>
      </c>
      <c r="H478" s="2">
        <f>'Справка 6'!D30</f>
        <v>16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44377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44377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44377</v>
      </c>
      <c r="D481" s="2" t="s">
        <v>629</v>
      </c>
      <c r="E481" s="11">
        <v>1</v>
      </c>
      <c r="F481" s="2" t="s">
        <v>148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44377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44377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44377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44377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44377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44377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44377</v>
      </c>
      <c r="D488" s="2" t="s">
        <v>641</v>
      </c>
      <c r="E488" s="11">
        <v>1</v>
      </c>
      <c r="F488" s="2" t="s">
        <v>623</v>
      </c>
      <c r="H488" s="2">
        <f>'Справка 6'!D40</f>
        <v>23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44377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44377</v>
      </c>
      <c r="D490" s="2" t="s">
        <v>646</v>
      </c>
      <c r="E490" s="11">
        <v>1</v>
      </c>
      <c r="F490" s="2" t="s">
        <v>645</v>
      </c>
      <c r="H490" s="2">
        <f>'Справка 6'!D42</f>
        <v>11392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44377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44377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44377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44377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44377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44377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44377</v>
      </c>
      <c r="D497" s="2" t="s">
        <v>599</v>
      </c>
      <c r="E497" s="11">
        <v>2</v>
      </c>
      <c r="F497" s="2" t="s">
        <v>598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44377</v>
      </c>
      <c r="D498" s="2" t="s">
        <v>602</v>
      </c>
      <c r="E498" s="11">
        <v>2</v>
      </c>
      <c r="F498" s="2" t="s">
        <v>601</v>
      </c>
      <c r="H498" s="2">
        <f>'Справка 6'!E18</f>
        <v>12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44377</v>
      </c>
      <c r="D499" s="2" t="s">
        <v>604</v>
      </c>
      <c r="E499" s="11">
        <v>2</v>
      </c>
      <c r="F499" s="2" t="s">
        <v>578</v>
      </c>
      <c r="H499" s="2">
        <f>'Справка 6'!E19</f>
        <v>12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44377</v>
      </c>
      <c r="D500" s="2" t="s">
        <v>607</v>
      </c>
      <c r="E500" s="11">
        <v>2</v>
      </c>
      <c r="F500" s="2" t="s">
        <v>606</v>
      </c>
      <c r="H500" s="2">
        <f>'Справка 6'!E20</f>
        <v>2566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44377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44377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44377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44377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44377</v>
      </c>
      <c r="D505" s="2" t="s">
        <v>619</v>
      </c>
      <c r="E505" s="11">
        <v>2</v>
      </c>
      <c r="F505" s="2" t="s">
        <v>601</v>
      </c>
      <c r="H505" s="2">
        <f>'Справка 6'!E26</f>
        <v>29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44377</v>
      </c>
      <c r="D506" s="2" t="s">
        <v>621</v>
      </c>
      <c r="E506" s="11">
        <v>2</v>
      </c>
      <c r="F506" s="2" t="s">
        <v>954</v>
      </c>
      <c r="H506" s="2">
        <f>'Справка 6'!E27</f>
        <v>29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44377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44377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44377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44377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44377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44377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44377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44377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44377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44377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44377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44377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44377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44377</v>
      </c>
      <c r="D520" s="2" t="s">
        <v>646</v>
      </c>
      <c r="E520" s="11">
        <v>2</v>
      </c>
      <c r="F520" s="2" t="s">
        <v>645</v>
      </c>
      <c r="H520" s="2">
        <f>'Справка 6'!E42</f>
        <v>2607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44377</v>
      </c>
      <c r="D521" s="2" t="s">
        <v>581</v>
      </c>
      <c r="E521" s="11">
        <v>3</v>
      </c>
      <c r="F521" s="2" t="s">
        <v>580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44377</v>
      </c>
      <c r="D522" s="2" t="s">
        <v>584</v>
      </c>
      <c r="E522" s="11">
        <v>3</v>
      </c>
      <c r="F522" s="2" t="s">
        <v>583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44377</v>
      </c>
      <c r="D523" s="2" t="s">
        <v>587</v>
      </c>
      <c r="E523" s="11">
        <v>3</v>
      </c>
      <c r="F523" s="2" t="s">
        <v>586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44377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44377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44377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44377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44377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44377</v>
      </c>
      <c r="D529" s="2" t="s">
        <v>604</v>
      </c>
      <c r="E529" s="11">
        <v>3</v>
      </c>
      <c r="F529" s="2" t="s">
        <v>578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44377</v>
      </c>
      <c r="D530" s="2" t="s">
        <v>607</v>
      </c>
      <c r="E530" s="11">
        <v>3</v>
      </c>
      <c r="F530" s="2" t="s">
        <v>606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44377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44377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44377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44377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44377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44377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44377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44377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44377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44377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44377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44377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44377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44377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44377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44377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44377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44377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44377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44377</v>
      </c>
      <c r="D550" s="2" t="s">
        <v>646</v>
      </c>
      <c r="E550" s="11">
        <v>3</v>
      </c>
      <c r="F550" s="2" t="s">
        <v>645</v>
      </c>
      <c r="H550" s="2">
        <f>'Справка 6'!F42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44377</v>
      </c>
      <c r="D551" s="2" t="s">
        <v>581</v>
      </c>
      <c r="E551" s="11">
        <v>4</v>
      </c>
      <c r="F551" s="2" t="s">
        <v>580</v>
      </c>
      <c r="H551" s="2">
        <f>'Справка 6'!G11</f>
        <v>885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44377</v>
      </c>
      <c r="D552" s="2" t="s">
        <v>584</v>
      </c>
      <c r="E552" s="11">
        <v>4</v>
      </c>
      <c r="F552" s="2" t="s">
        <v>583</v>
      </c>
      <c r="H552" s="2">
        <f>'Справка 6'!G12</f>
        <v>316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44377</v>
      </c>
      <c r="D553" s="2" t="s">
        <v>587</v>
      </c>
      <c r="E553" s="11">
        <v>4</v>
      </c>
      <c r="F553" s="2" t="s">
        <v>586</v>
      </c>
      <c r="H553" s="2">
        <f>'Справка 6'!G13</f>
        <v>217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44377</v>
      </c>
      <c r="D554" s="2" t="s">
        <v>590</v>
      </c>
      <c r="E554" s="11">
        <v>4</v>
      </c>
      <c r="F554" s="2" t="s">
        <v>589</v>
      </c>
      <c r="H554" s="2">
        <f>'Справка 6'!G14</f>
        <v>399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44377</v>
      </c>
      <c r="D555" s="2" t="s">
        <v>593</v>
      </c>
      <c r="E555" s="11">
        <v>4</v>
      </c>
      <c r="F555" s="2" t="s">
        <v>592</v>
      </c>
      <c r="H555" s="2">
        <f>'Справка 6'!G15</f>
        <v>246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44377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44377</v>
      </c>
      <c r="D557" s="2" t="s">
        <v>599</v>
      </c>
      <c r="E557" s="11">
        <v>4</v>
      </c>
      <c r="F557" s="2" t="s">
        <v>598</v>
      </c>
      <c r="H557" s="2">
        <f>'Справка 6'!G17</f>
        <v>139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44377</v>
      </c>
      <c r="D558" s="2" t="s">
        <v>602</v>
      </c>
      <c r="E558" s="11">
        <v>4</v>
      </c>
      <c r="F558" s="2" t="s">
        <v>601</v>
      </c>
      <c r="H558" s="2">
        <f>'Справка 6'!G18</f>
        <v>491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44377</v>
      </c>
      <c r="D559" s="2" t="s">
        <v>604</v>
      </c>
      <c r="E559" s="11">
        <v>4</v>
      </c>
      <c r="F559" s="2" t="s">
        <v>578</v>
      </c>
      <c r="H559" s="2">
        <f>'Справка 6'!G19</f>
        <v>2693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44377</v>
      </c>
      <c r="D560" s="2" t="s">
        <v>607</v>
      </c>
      <c r="E560" s="11">
        <v>4</v>
      </c>
      <c r="F560" s="2" t="s">
        <v>606</v>
      </c>
      <c r="H560" s="2">
        <f>'Справка 6'!G20</f>
        <v>10264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44377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44377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44377</v>
      </c>
      <c r="D563" s="2" t="s">
        <v>616</v>
      </c>
      <c r="E563" s="11">
        <v>4</v>
      </c>
      <c r="F563" s="2" t="s">
        <v>615</v>
      </c>
      <c r="H563" s="2">
        <f>'Справка 6'!G24</f>
        <v>31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44377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44377</v>
      </c>
      <c r="D565" s="2" t="s">
        <v>619</v>
      </c>
      <c r="E565" s="11">
        <v>4</v>
      </c>
      <c r="F565" s="2" t="s">
        <v>601</v>
      </c>
      <c r="H565" s="2">
        <f>'Справка 6'!G26</f>
        <v>845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44377</v>
      </c>
      <c r="D566" s="2" t="s">
        <v>621</v>
      </c>
      <c r="E566" s="11">
        <v>4</v>
      </c>
      <c r="F566" s="2" t="s">
        <v>954</v>
      </c>
      <c r="H566" s="2">
        <f>'Справка 6'!G27</f>
        <v>1019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44377</v>
      </c>
      <c r="D567" s="2" t="s">
        <v>625</v>
      </c>
      <c r="E567" s="11">
        <v>4</v>
      </c>
      <c r="F567" s="2" t="s">
        <v>624</v>
      </c>
      <c r="H567" s="2">
        <f>'Справка 6'!G29</f>
        <v>23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44377</v>
      </c>
      <c r="D568" s="2" t="s">
        <v>626</v>
      </c>
      <c r="E568" s="11">
        <v>4</v>
      </c>
      <c r="F568" s="2" t="s">
        <v>140</v>
      </c>
      <c r="H568" s="2">
        <f>'Справка 6'!G30</f>
        <v>16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44377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44377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44377</v>
      </c>
      <c r="D571" s="2" t="s">
        <v>629</v>
      </c>
      <c r="E571" s="11">
        <v>4</v>
      </c>
      <c r="F571" s="2" t="s">
        <v>148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44377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44377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44377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44377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44377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44377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44377</v>
      </c>
      <c r="D578" s="2" t="s">
        <v>641</v>
      </c>
      <c r="E578" s="11">
        <v>4</v>
      </c>
      <c r="F578" s="2" t="s">
        <v>623</v>
      </c>
      <c r="H578" s="2">
        <f>'Справка 6'!G40</f>
        <v>23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44377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44377</v>
      </c>
      <c r="D580" s="2" t="s">
        <v>646</v>
      </c>
      <c r="E580" s="11">
        <v>4</v>
      </c>
      <c r="F580" s="2" t="s">
        <v>645</v>
      </c>
      <c r="H580" s="2">
        <f>'Справка 6'!G42</f>
        <v>13999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44377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44377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44377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44377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44377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44377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44377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44377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44377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44377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44377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44377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44377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44377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44377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44377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44377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44377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44377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44377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44377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44377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44377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44377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44377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44377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44377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44377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44377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44377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44377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44377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44377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44377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44377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44377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44377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44377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44377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44377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44377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44377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44377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44377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44377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44377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44377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44377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44377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44377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44377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44377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44377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44377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44377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44377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44377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44377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44377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44377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44377</v>
      </c>
      <c r="D641" s="2" t="s">
        <v>581</v>
      </c>
      <c r="E641" s="11">
        <v>7</v>
      </c>
      <c r="F641" s="2" t="s">
        <v>580</v>
      </c>
      <c r="H641" s="2">
        <f>'Справка 6'!J11</f>
        <v>885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44377</v>
      </c>
      <c r="D642" s="2" t="s">
        <v>584</v>
      </c>
      <c r="E642" s="11">
        <v>7</v>
      </c>
      <c r="F642" s="2" t="s">
        <v>583</v>
      </c>
      <c r="H642" s="2">
        <f>'Справка 6'!J12</f>
        <v>316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44377</v>
      </c>
      <c r="D643" s="2" t="s">
        <v>587</v>
      </c>
      <c r="E643" s="11">
        <v>7</v>
      </c>
      <c r="F643" s="2" t="s">
        <v>586</v>
      </c>
      <c r="H643" s="2">
        <f>'Справка 6'!J13</f>
        <v>217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44377</v>
      </c>
      <c r="D644" s="2" t="s">
        <v>590</v>
      </c>
      <c r="E644" s="11">
        <v>7</v>
      </c>
      <c r="F644" s="2" t="s">
        <v>589</v>
      </c>
      <c r="H644" s="2">
        <f>'Справка 6'!J14</f>
        <v>399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44377</v>
      </c>
      <c r="D645" s="2" t="s">
        <v>593</v>
      </c>
      <c r="E645" s="11">
        <v>7</v>
      </c>
      <c r="F645" s="2" t="s">
        <v>592</v>
      </c>
      <c r="H645" s="2">
        <f>'Справка 6'!J15</f>
        <v>246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44377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44377</v>
      </c>
      <c r="D647" s="2" t="s">
        <v>599</v>
      </c>
      <c r="E647" s="11">
        <v>7</v>
      </c>
      <c r="F647" s="2" t="s">
        <v>598</v>
      </c>
      <c r="H647" s="2">
        <f>'Справка 6'!J17</f>
        <v>139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44377</v>
      </c>
      <c r="D648" s="2" t="s">
        <v>602</v>
      </c>
      <c r="E648" s="11">
        <v>7</v>
      </c>
      <c r="F648" s="2" t="s">
        <v>601</v>
      </c>
      <c r="H648" s="2">
        <f>'Справка 6'!J18</f>
        <v>491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44377</v>
      </c>
      <c r="D649" s="2" t="s">
        <v>604</v>
      </c>
      <c r="E649" s="11">
        <v>7</v>
      </c>
      <c r="F649" s="2" t="s">
        <v>578</v>
      </c>
      <c r="H649" s="2">
        <f>'Справка 6'!J19</f>
        <v>2693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44377</v>
      </c>
      <c r="D650" s="2" t="s">
        <v>607</v>
      </c>
      <c r="E650" s="11">
        <v>7</v>
      </c>
      <c r="F650" s="2" t="s">
        <v>606</v>
      </c>
      <c r="H650" s="2">
        <f>'Справка 6'!J20</f>
        <v>10264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44377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44377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44377</v>
      </c>
      <c r="D653" s="2" t="s">
        <v>616</v>
      </c>
      <c r="E653" s="11">
        <v>7</v>
      </c>
      <c r="F653" s="2" t="s">
        <v>615</v>
      </c>
      <c r="H653" s="2">
        <f>'Справка 6'!J24</f>
        <v>31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44377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44377</v>
      </c>
      <c r="D655" s="2" t="s">
        <v>619</v>
      </c>
      <c r="E655" s="11">
        <v>7</v>
      </c>
      <c r="F655" s="2" t="s">
        <v>601</v>
      </c>
      <c r="H655" s="2">
        <f>'Справка 6'!J26</f>
        <v>845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44377</v>
      </c>
      <c r="D656" s="2" t="s">
        <v>621</v>
      </c>
      <c r="E656" s="11">
        <v>7</v>
      </c>
      <c r="F656" s="2" t="s">
        <v>954</v>
      </c>
      <c r="H656" s="2">
        <f>'Справка 6'!J27</f>
        <v>1019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44377</v>
      </c>
      <c r="D657" s="2" t="s">
        <v>625</v>
      </c>
      <c r="E657" s="11">
        <v>7</v>
      </c>
      <c r="F657" s="2" t="s">
        <v>624</v>
      </c>
      <c r="H657" s="2">
        <f>'Справка 6'!J29</f>
        <v>23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44377</v>
      </c>
      <c r="D658" s="2" t="s">
        <v>626</v>
      </c>
      <c r="E658" s="11">
        <v>7</v>
      </c>
      <c r="F658" s="2" t="s">
        <v>140</v>
      </c>
      <c r="H658" s="2">
        <f>'Справка 6'!J30</f>
        <v>16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44377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44377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44377</v>
      </c>
      <c r="D661" s="2" t="s">
        <v>629</v>
      </c>
      <c r="E661" s="11">
        <v>7</v>
      </c>
      <c r="F661" s="2" t="s">
        <v>148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44377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44377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44377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44377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44377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44377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44377</v>
      </c>
      <c r="D668" s="2" t="s">
        <v>641</v>
      </c>
      <c r="E668" s="11">
        <v>7</v>
      </c>
      <c r="F668" s="2" t="s">
        <v>623</v>
      </c>
      <c r="H668" s="2">
        <f>'Справка 6'!J40</f>
        <v>23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44377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44377</v>
      </c>
      <c r="D670" s="2" t="s">
        <v>646</v>
      </c>
      <c r="E670" s="11">
        <v>7</v>
      </c>
      <c r="F670" s="2" t="s">
        <v>645</v>
      </c>
      <c r="H670" s="2">
        <f>'Справка 6'!J42</f>
        <v>13999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44377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44377</v>
      </c>
      <c r="D672" s="2" t="s">
        <v>584</v>
      </c>
      <c r="E672" s="11">
        <v>8</v>
      </c>
      <c r="F672" s="2" t="s">
        <v>583</v>
      </c>
      <c r="H672" s="2">
        <f>'Справка 6'!K12</f>
        <v>72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44377</v>
      </c>
      <c r="D673" s="2" t="s">
        <v>587</v>
      </c>
      <c r="E673" s="11">
        <v>8</v>
      </c>
      <c r="F673" s="2" t="s">
        <v>586</v>
      </c>
      <c r="H673" s="2">
        <f>'Справка 6'!K13</f>
        <v>214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44377</v>
      </c>
      <c r="D674" s="2" t="s">
        <v>590</v>
      </c>
      <c r="E674" s="11">
        <v>8</v>
      </c>
      <c r="F674" s="2" t="s">
        <v>589</v>
      </c>
      <c r="H674" s="2">
        <f>'Справка 6'!K14</f>
        <v>202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44377</v>
      </c>
      <c r="D675" s="2" t="s">
        <v>593</v>
      </c>
      <c r="E675" s="11">
        <v>8</v>
      </c>
      <c r="F675" s="2" t="s">
        <v>592</v>
      </c>
      <c r="H675" s="2">
        <f>'Справка 6'!K15</f>
        <v>215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44377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44377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44377</v>
      </c>
      <c r="D678" s="2" t="s">
        <v>602</v>
      </c>
      <c r="E678" s="11">
        <v>8</v>
      </c>
      <c r="F678" s="2" t="s">
        <v>601</v>
      </c>
      <c r="H678" s="2">
        <f>'Справка 6'!K18</f>
        <v>369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44377</v>
      </c>
      <c r="D679" s="2" t="s">
        <v>604</v>
      </c>
      <c r="E679" s="11">
        <v>8</v>
      </c>
      <c r="F679" s="2" t="s">
        <v>578</v>
      </c>
      <c r="H679" s="2">
        <f>'Справка 6'!K19</f>
        <v>1072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44377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44377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44377</v>
      </c>
      <c r="D682" s="2" t="s">
        <v>614</v>
      </c>
      <c r="E682" s="11">
        <v>8</v>
      </c>
      <c r="F682" s="2" t="s">
        <v>613</v>
      </c>
      <c r="H682" s="2">
        <f>'Справка 6'!K23</f>
        <v>142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44377</v>
      </c>
      <c r="D683" s="2" t="s">
        <v>616</v>
      </c>
      <c r="E683" s="11">
        <v>8</v>
      </c>
      <c r="F683" s="2" t="s">
        <v>615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44377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44377</v>
      </c>
      <c r="D685" s="2" t="s">
        <v>619</v>
      </c>
      <c r="E685" s="11">
        <v>8</v>
      </c>
      <c r="F685" s="2" t="s">
        <v>601</v>
      </c>
      <c r="H685" s="2">
        <f>'Справка 6'!K26</f>
        <v>240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44377</v>
      </c>
      <c r="D686" s="2" t="s">
        <v>621</v>
      </c>
      <c r="E686" s="11">
        <v>8</v>
      </c>
      <c r="F686" s="2" t="s">
        <v>954</v>
      </c>
      <c r="H686" s="2">
        <f>'Справка 6'!K27</f>
        <v>413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44377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44377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44377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44377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44377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44377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44377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44377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44377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44377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44377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44377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44377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44377</v>
      </c>
      <c r="D700" s="2" t="s">
        <v>646</v>
      </c>
      <c r="E700" s="11">
        <v>8</v>
      </c>
      <c r="F700" s="2" t="s">
        <v>645</v>
      </c>
      <c r="H700" s="2">
        <f>'Справка 6'!K42</f>
        <v>1485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44377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44377</v>
      </c>
      <c r="D702" s="2" t="s">
        <v>584</v>
      </c>
      <c r="E702" s="11">
        <v>9</v>
      </c>
      <c r="F702" s="2" t="s">
        <v>583</v>
      </c>
      <c r="H702" s="2">
        <f>'Справка 6'!L12</f>
        <v>3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44377</v>
      </c>
      <c r="D703" s="2" t="s">
        <v>587</v>
      </c>
      <c r="E703" s="11">
        <v>9</v>
      </c>
      <c r="F703" s="2" t="s">
        <v>586</v>
      </c>
      <c r="H703" s="2">
        <f>'Справка 6'!L13</f>
        <v>2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44377</v>
      </c>
      <c r="D704" s="2" t="s">
        <v>590</v>
      </c>
      <c r="E704" s="11">
        <v>9</v>
      </c>
      <c r="F704" s="2" t="s">
        <v>589</v>
      </c>
      <c r="H704" s="2">
        <f>'Справка 6'!L14</f>
        <v>3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44377</v>
      </c>
      <c r="D705" s="2" t="s">
        <v>593</v>
      </c>
      <c r="E705" s="11">
        <v>9</v>
      </c>
      <c r="F705" s="2" t="s">
        <v>592</v>
      </c>
      <c r="H705" s="2">
        <f>'Справка 6'!L15</f>
        <v>13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44377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44377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44377</v>
      </c>
      <c r="D708" s="2" t="s">
        <v>602</v>
      </c>
      <c r="E708" s="11">
        <v>9</v>
      </c>
      <c r="F708" s="2" t="s">
        <v>601</v>
      </c>
      <c r="H708" s="2">
        <f>'Справка 6'!L18</f>
        <v>14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44377</v>
      </c>
      <c r="D709" s="2" t="s">
        <v>604</v>
      </c>
      <c r="E709" s="11">
        <v>9</v>
      </c>
      <c r="F709" s="2" t="s">
        <v>578</v>
      </c>
      <c r="H709" s="2">
        <f>'Справка 6'!L19</f>
        <v>35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44377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44377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44377</v>
      </c>
      <c r="D712" s="2" t="s">
        <v>614</v>
      </c>
      <c r="E712" s="11">
        <v>9</v>
      </c>
      <c r="F712" s="2" t="s">
        <v>613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44377</v>
      </c>
      <c r="D713" s="2" t="s">
        <v>616</v>
      </c>
      <c r="E713" s="11">
        <v>9</v>
      </c>
      <c r="F713" s="2" t="s">
        <v>615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44377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44377</v>
      </c>
      <c r="D715" s="2" t="s">
        <v>619</v>
      </c>
      <c r="E715" s="11">
        <v>9</v>
      </c>
      <c r="F715" s="2" t="s">
        <v>601</v>
      </c>
      <c r="H715" s="2">
        <f>'Справка 6'!L26</f>
        <v>39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44377</v>
      </c>
      <c r="D716" s="2" t="s">
        <v>621</v>
      </c>
      <c r="E716" s="11">
        <v>9</v>
      </c>
      <c r="F716" s="2" t="s">
        <v>954</v>
      </c>
      <c r="H716" s="2">
        <f>'Справка 6'!L27</f>
        <v>39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44377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44377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44377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44377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44377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44377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44377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44377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44377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44377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44377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44377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44377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44377</v>
      </c>
      <c r="D730" s="2" t="s">
        <v>646</v>
      </c>
      <c r="E730" s="11">
        <v>9</v>
      </c>
      <c r="F730" s="2" t="s">
        <v>645</v>
      </c>
      <c r="H730" s="2">
        <f>'Справка 6'!L42</f>
        <v>74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44377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44377</v>
      </c>
      <c r="D732" s="2" t="s">
        <v>584</v>
      </c>
      <c r="E732" s="11">
        <v>10</v>
      </c>
      <c r="F732" s="2" t="s">
        <v>583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44377</v>
      </c>
      <c r="D733" s="2" t="s">
        <v>587</v>
      </c>
      <c r="E733" s="11">
        <v>10</v>
      </c>
      <c r="F733" s="2" t="s">
        <v>586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44377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44377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44377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44377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44377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44377</v>
      </c>
      <c r="D739" s="2" t="s">
        <v>604</v>
      </c>
      <c r="E739" s="11">
        <v>10</v>
      </c>
      <c r="F739" s="2" t="s">
        <v>578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44377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44377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44377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44377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44377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44377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44377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44377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44377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44377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44377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44377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44377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44377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44377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44377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44377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44377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44377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44377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44377</v>
      </c>
      <c r="D760" s="2" t="s">
        <v>646</v>
      </c>
      <c r="E760" s="11">
        <v>10</v>
      </c>
      <c r="F760" s="2" t="s">
        <v>645</v>
      </c>
      <c r="H760" s="2">
        <f>'Справка 6'!M42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44377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44377</v>
      </c>
      <c r="D762" s="2" t="s">
        <v>584</v>
      </c>
      <c r="E762" s="11">
        <v>11</v>
      </c>
      <c r="F762" s="2" t="s">
        <v>583</v>
      </c>
      <c r="H762" s="2">
        <f>'Справка 6'!N12</f>
        <v>75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44377</v>
      </c>
      <c r="D763" s="2" t="s">
        <v>587</v>
      </c>
      <c r="E763" s="11">
        <v>11</v>
      </c>
      <c r="F763" s="2" t="s">
        <v>586</v>
      </c>
      <c r="H763" s="2">
        <f>'Справка 6'!N13</f>
        <v>216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44377</v>
      </c>
      <c r="D764" s="2" t="s">
        <v>590</v>
      </c>
      <c r="E764" s="11">
        <v>11</v>
      </c>
      <c r="F764" s="2" t="s">
        <v>589</v>
      </c>
      <c r="H764" s="2">
        <f>'Справка 6'!N14</f>
        <v>205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44377</v>
      </c>
      <c r="D765" s="2" t="s">
        <v>593</v>
      </c>
      <c r="E765" s="11">
        <v>11</v>
      </c>
      <c r="F765" s="2" t="s">
        <v>592</v>
      </c>
      <c r="H765" s="2">
        <f>'Справка 6'!N15</f>
        <v>228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44377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44377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44377</v>
      </c>
      <c r="D768" s="2" t="s">
        <v>602</v>
      </c>
      <c r="E768" s="11">
        <v>11</v>
      </c>
      <c r="F768" s="2" t="s">
        <v>601</v>
      </c>
      <c r="H768" s="2">
        <f>'Справка 6'!N18</f>
        <v>383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44377</v>
      </c>
      <c r="D769" s="2" t="s">
        <v>604</v>
      </c>
      <c r="E769" s="11">
        <v>11</v>
      </c>
      <c r="F769" s="2" t="s">
        <v>578</v>
      </c>
      <c r="H769" s="2">
        <f>'Справка 6'!N19</f>
        <v>1107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44377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44377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44377</v>
      </c>
      <c r="D772" s="2" t="s">
        <v>614</v>
      </c>
      <c r="E772" s="11">
        <v>11</v>
      </c>
      <c r="F772" s="2" t="s">
        <v>613</v>
      </c>
      <c r="H772" s="2">
        <f>'Справка 6'!N23</f>
        <v>142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44377</v>
      </c>
      <c r="D773" s="2" t="s">
        <v>616</v>
      </c>
      <c r="E773" s="11">
        <v>11</v>
      </c>
      <c r="F773" s="2" t="s">
        <v>615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44377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44377</v>
      </c>
      <c r="D775" s="2" t="s">
        <v>619</v>
      </c>
      <c r="E775" s="11">
        <v>11</v>
      </c>
      <c r="F775" s="2" t="s">
        <v>601</v>
      </c>
      <c r="H775" s="2">
        <f>'Справка 6'!N26</f>
        <v>279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44377</v>
      </c>
      <c r="D776" s="2" t="s">
        <v>621</v>
      </c>
      <c r="E776" s="11">
        <v>11</v>
      </c>
      <c r="F776" s="2" t="s">
        <v>954</v>
      </c>
      <c r="H776" s="2">
        <f>'Справка 6'!N27</f>
        <v>452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44377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44377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44377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44377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44377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44377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44377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44377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44377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44377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44377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44377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44377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44377</v>
      </c>
      <c r="D790" s="2" t="s">
        <v>646</v>
      </c>
      <c r="E790" s="11">
        <v>11</v>
      </c>
      <c r="F790" s="2" t="s">
        <v>645</v>
      </c>
      <c r="H790" s="2">
        <f>'Справка 6'!N42</f>
        <v>1559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44377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44377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44377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44377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44377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44377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44377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44377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44377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44377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44377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44377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44377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44377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44377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44377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44377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44377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44377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44377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44377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44377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44377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44377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44377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44377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44377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44377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44377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44377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44377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44377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44377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44377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44377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44377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44377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44377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44377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44377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44377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44377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44377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44377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44377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44377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44377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44377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44377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44377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44377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44377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44377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44377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44377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44377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44377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44377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44377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44377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44377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44377</v>
      </c>
      <c r="D852" s="2" t="s">
        <v>584</v>
      </c>
      <c r="E852" s="11">
        <v>14</v>
      </c>
      <c r="F852" s="2" t="s">
        <v>583</v>
      </c>
      <c r="H852" s="2">
        <f>'Справка 6'!Q12</f>
        <v>75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44377</v>
      </c>
      <c r="D853" s="2" t="s">
        <v>587</v>
      </c>
      <c r="E853" s="11">
        <v>14</v>
      </c>
      <c r="F853" s="2" t="s">
        <v>586</v>
      </c>
      <c r="H853" s="2">
        <f>'Справка 6'!Q13</f>
        <v>216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44377</v>
      </c>
      <c r="D854" s="2" t="s">
        <v>590</v>
      </c>
      <c r="E854" s="11">
        <v>14</v>
      </c>
      <c r="F854" s="2" t="s">
        <v>589</v>
      </c>
      <c r="H854" s="2">
        <f>'Справка 6'!Q14</f>
        <v>205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44377</v>
      </c>
      <c r="D855" s="2" t="s">
        <v>593</v>
      </c>
      <c r="E855" s="11">
        <v>14</v>
      </c>
      <c r="F855" s="2" t="s">
        <v>592</v>
      </c>
      <c r="H855" s="2">
        <f>'Справка 6'!Q15</f>
        <v>228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44377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44377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44377</v>
      </c>
      <c r="D858" s="2" t="s">
        <v>602</v>
      </c>
      <c r="E858" s="11">
        <v>14</v>
      </c>
      <c r="F858" s="2" t="s">
        <v>601</v>
      </c>
      <c r="H858" s="2">
        <f>'Справка 6'!Q18</f>
        <v>383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44377</v>
      </c>
      <c r="D859" s="2" t="s">
        <v>604</v>
      </c>
      <c r="E859" s="11">
        <v>14</v>
      </c>
      <c r="F859" s="2" t="s">
        <v>578</v>
      </c>
      <c r="H859" s="2">
        <f>'Справка 6'!Q19</f>
        <v>1107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44377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44377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44377</v>
      </c>
      <c r="D862" s="2" t="s">
        <v>614</v>
      </c>
      <c r="E862" s="11">
        <v>14</v>
      </c>
      <c r="F862" s="2" t="s">
        <v>613</v>
      </c>
      <c r="H862" s="2">
        <f>'Справка 6'!Q23</f>
        <v>142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44377</v>
      </c>
      <c r="D863" s="2" t="s">
        <v>616</v>
      </c>
      <c r="E863" s="11">
        <v>14</v>
      </c>
      <c r="F863" s="2" t="s">
        <v>615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44377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44377</v>
      </c>
      <c r="D865" s="2" t="s">
        <v>619</v>
      </c>
      <c r="E865" s="11">
        <v>14</v>
      </c>
      <c r="F865" s="2" t="s">
        <v>601</v>
      </c>
      <c r="H865" s="2">
        <f>'Справка 6'!Q26</f>
        <v>279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44377</v>
      </c>
      <c r="D866" s="2" t="s">
        <v>621</v>
      </c>
      <c r="E866" s="11">
        <v>14</v>
      </c>
      <c r="F866" s="2" t="s">
        <v>954</v>
      </c>
      <c r="H866" s="2">
        <f>'Справка 6'!Q27</f>
        <v>452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44377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44377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44377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44377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44377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44377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44377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44377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44377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44377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44377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44377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44377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44377</v>
      </c>
      <c r="D880" s="2" t="s">
        <v>646</v>
      </c>
      <c r="E880" s="11">
        <v>14</v>
      </c>
      <c r="F880" s="2" t="s">
        <v>645</v>
      </c>
      <c r="H880" s="2">
        <f>'Справка 6'!Q42</f>
        <v>1559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44377</v>
      </c>
      <c r="D881" s="2" t="s">
        <v>581</v>
      </c>
      <c r="E881" s="11">
        <v>15</v>
      </c>
      <c r="F881" s="2" t="s">
        <v>580</v>
      </c>
      <c r="H881" s="2">
        <f>'Справка 6'!R11</f>
        <v>885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44377</v>
      </c>
      <c r="D882" s="2" t="s">
        <v>584</v>
      </c>
      <c r="E882" s="11">
        <v>15</v>
      </c>
      <c r="F882" s="2" t="s">
        <v>583</v>
      </c>
      <c r="H882" s="2">
        <f>'Справка 6'!R12</f>
        <v>241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44377</v>
      </c>
      <c r="D883" s="2" t="s">
        <v>587</v>
      </c>
      <c r="E883" s="11">
        <v>15</v>
      </c>
      <c r="F883" s="2" t="s">
        <v>586</v>
      </c>
      <c r="H883" s="2">
        <f>'Справка 6'!R13</f>
        <v>1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44377</v>
      </c>
      <c r="D884" s="2" t="s">
        <v>590</v>
      </c>
      <c r="E884" s="11">
        <v>15</v>
      </c>
      <c r="F884" s="2" t="s">
        <v>589</v>
      </c>
      <c r="H884" s="2">
        <f>'Справка 6'!R14</f>
        <v>194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44377</v>
      </c>
      <c r="D885" s="2" t="s">
        <v>593</v>
      </c>
      <c r="E885" s="11">
        <v>15</v>
      </c>
      <c r="F885" s="2" t="s">
        <v>592</v>
      </c>
      <c r="H885" s="2">
        <f>'Справка 6'!R15</f>
        <v>18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44377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44377</v>
      </c>
      <c r="D887" s="2" t="s">
        <v>599</v>
      </c>
      <c r="E887" s="11">
        <v>15</v>
      </c>
      <c r="F887" s="2" t="s">
        <v>598</v>
      </c>
      <c r="H887" s="2">
        <f>'Справка 6'!R17</f>
        <v>139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44377</v>
      </c>
      <c r="D888" s="2" t="s">
        <v>602</v>
      </c>
      <c r="E888" s="11">
        <v>15</v>
      </c>
      <c r="F888" s="2" t="s">
        <v>601</v>
      </c>
      <c r="H888" s="2">
        <f>'Справка 6'!R18</f>
        <v>108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44377</v>
      </c>
      <c r="D889" s="2" t="s">
        <v>604</v>
      </c>
      <c r="E889" s="11">
        <v>15</v>
      </c>
      <c r="F889" s="2" t="s">
        <v>578</v>
      </c>
      <c r="H889" s="2">
        <f>'Справка 6'!R19</f>
        <v>1586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44377</v>
      </c>
      <c r="D890" s="2" t="s">
        <v>607</v>
      </c>
      <c r="E890" s="11">
        <v>15</v>
      </c>
      <c r="F890" s="2" t="s">
        <v>606</v>
      </c>
      <c r="H890" s="2">
        <f>'Справка 6'!R20</f>
        <v>10264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44377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44377</v>
      </c>
      <c r="D892" s="2" t="s">
        <v>614</v>
      </c>
      <c r="E892" s="11">
        <v>15</v>
      </c>
      <c r="F892" s="2" t="s">
        <v>613</v>
      </c>
      <c r="H892" s="2">
        <f>'Справка 6'!R23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44377</v>
      </c>
      <c r="D893" s="2" t="s">
        <v>616</v>
      </c>
      <c r="E893" s="11">
        <v>15</v>
      </c>
      <c r="F893" s="2" t="s">
        <v>615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44377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44377</v>
      </c>
      <c r="D895" s="2" t="s">
        <v>619</v>
      </c>
      <c r="E895" s="11">
        <v>15</v>
      </c>
      <c r="F895" s="2" t="s">
        <v>601</v>
      </c>
      <c r="H895" s="2">
        <f>'Справка 6'!R26</f>
        <v>566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44377</v>
      </c>
      <c r="D896" s="2" t="s">
        <v>621</v>
      </c>
      <c r="E896" s="11">
        <v>15</v>
      </c>
      <c r="F896" s="2" t="s">
        <v>954</v>
      </c>
      <c r="H896" s="2">
        <f>'Справка 6'!R27</f>
        <v>567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44377</v>
      </c>
      <c r="D897" s="2" t="s">
        <v>625</v>
      </c>
      <c r="E897" s="11">
        <v>15</v>
      </c>
      <c r="F897" s="2" t="s">
        <v>624</v>
      </c>
      <c r="H897" s="2">
        <f>'Справка 6'!R29</f>
        <v>23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44377</v>
      </c>
      <c r="D898" s="2" t="s">
        <v>626</v>
      </c>
      <c r="E898" s="11">
        <v>15</v>
      </c>
      <c r="F898" s="2" t="s">
        <v>140</v>
      </c>
      <c r="H898" s="2">
        <f>'Справка 6'!R30</f>
        <v>16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44377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44377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44377</v>
      </c>
      <c r="D901" s="2" t="s">
        <v>629</v>
      </c>
      <c r="E901" s="11">
        <v>15</v>
      </c>
      <c r="F901" s="2" t="s">
        <v>148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44377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44377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44377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44377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44377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44377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44377</v>
      </c>
      <c r="D908" s="2" t="s">
        <v>641</v>
      </c>
      <c r="E908" s="11">
        <v>15</v>
      </c>
      <c r="F908" s="2" t="s">
        <v>623</v>
      </c>
      <c r="H908" s="2">
        <f>'Справка 6'!R40</f>
        <v>23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44377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44377</v>
      </c>
      <c r="D910" s="2" t="s">
        <v>646</v>
      </c>
      <c r="E910" s="11">
        <v>15</v>
      </c>
      <c r="F910" s="2" t="s">
        <v>645</v>
      </c>
      <c r="H910" s="2">
        <f>'Справка 6'!R42</f>
        <v>12440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44377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44377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44377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44377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44377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44377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502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44377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44377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44377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44377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502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44377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44377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39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44377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22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44377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44377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17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44377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312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44377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30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44377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48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44377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44377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44377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4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44377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44377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4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44377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44377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44377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3359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44377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44377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44377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44377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3359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44377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3792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44377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4294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44377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44377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44377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44377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44377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44377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44377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44377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44377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44377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44377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44377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39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44377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22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44377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44377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17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44377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312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44377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30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44377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48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44377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44377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44377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4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44377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44377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4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44377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44377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44377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3359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44377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44377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44377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44377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3359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44377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3792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44377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3792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44377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44377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44377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44377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44377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44377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502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44377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44377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44377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44377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502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44377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44377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44377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44377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44377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44377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44377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44377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44377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44377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44377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44377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44377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44377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44377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44377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44377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44377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44377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44377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44377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44377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502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44377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44377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44377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44377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44377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44377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44377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44377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44377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44377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44377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239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44377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44377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44377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44377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239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44377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44377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44377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44377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44377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44377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44377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44377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44377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44377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44377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44377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44377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44377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44377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44377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3212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44377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44377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106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44377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3000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44377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69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44377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21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44377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44377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44377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21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44377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16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44377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575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44377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3787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44377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4026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44377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44377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44377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44377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44377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44377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44377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44377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44377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44377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44377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44377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44377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44377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44377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44377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44377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44377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44377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44377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44377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44377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44377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44377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44377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44377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44377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44377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44377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44377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44377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3212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44377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44377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106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44377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3000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44377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69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44377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21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44377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44377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44377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21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44377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16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44377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575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44377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3787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44377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3787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44377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44377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44377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44377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44377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44377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44377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44377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44377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44377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44377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239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44377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44377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44377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44377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239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44377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44377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44377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44377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44377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44377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44377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44377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44377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44377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44377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44377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44377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44377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44377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44377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44377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44377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44377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44377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44377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44377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44377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44377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44377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44377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44377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44377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239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44377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44377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44377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44377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44377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44377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44377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44377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44377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44377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44377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44377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44377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44377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44377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44377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44377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44377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44377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44377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44377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44377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44377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44377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44377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44377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44377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44377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44377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44377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44377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44377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44377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44377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44377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44377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44377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44377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44377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44377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44377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44377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44377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44377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44377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44377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44377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44377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44377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44377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44377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44377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44377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44377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44377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44377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44377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44377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44377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44377</v>
      </c>
      <c r="D1197" s="2" t="s">
        <v>832</v>
      </c>
      <c r="E1197" s="2">
        <v>1</v>
      </c>
      <c r="F1197" s="2" t="s">
        <v>831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44377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44377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44377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44377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44377</v>
      </c>
      <c r="D1202" s="2" t="s">
        <v>839</v>
      </c>
      <c r="E1202" s="2">
        <v>1</v>
      </c>
      <c r="F1202" s="2" t="s">
        <v>830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44377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44377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44377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44377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44377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44377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44377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44377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44377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44377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44377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44377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44377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44377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44377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44377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44377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44377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44377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44377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44377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44377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44377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44377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44377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44377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44377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44377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44377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44377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44377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44377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44377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44377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44377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44377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44377</v>
      </c>
      <c r="D1239" s="2" t="s">
        <v>832</v>
      </c>
      <c r="E1239" s="2">
        <v>4</v>
      </c>
      <c r="F1239" s="2" t="s">
        <v>831</v>
      </c>
      <c r="H1239" s="9">
        <f>'Справка 8'!F13</f>
        <v>3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44377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44377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44377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44377</v>
      </c>
      <c r="D1243" s="2" t="s">
        <v>838</v>
      </c>
      <c r="E1243" s="2">
        <v>4</v>
      </c>
      <c r="F1243" s="2" t="s">
        <v>111</v>
      </c>
      <c r="H1243" s="9">
        <f>'Справка 8'!F17</f>
        <v>20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44377</v>
      </c>
      <c r="D1244" s="2" t="s">
        <v>839</v>
      </c>
      <c r="E1244" s="2">
        <v>4</v>
      </c>
      <c r="F1244" s="2" t="s">
        <v>830</v>
      </c>
      <c r="H1244" s="9">
        <f>'Справка 8'!F18</f>
        <v>23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44377</v>
      </c>
      <c r="D1245" s="2" t="s">
        <v>841</v>
      </c>
      <c r="E1245" s="2">
        <v>4</v>
      </c>
      <c r="F1245" s="2" t="s">
        <v>831</v>
      </c>
      <c r="H1245" s="9">
        <f>'Справка 8'!F20</f>
        <v>2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44377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44377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44377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44377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44377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44377</v>
      </c>
      <c r="D1251" s="2" t="s">
        <v>853</v>
      </c>
      <c r="E1251" s="2">
        <v>4</v>
      </c>
      <c r="F1251" s="2" t="s">
        <v>852</v>
      </c>
      <c r="H1251" s="9">
        <f>'Справка 8'!F26</f>
        <v>7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44377</v>
      </c>
      <c r="D1252" s="2" t="s">
        <v>855</v>
      </c>
      <c r="E1252" s="2">
        <v>4</v>
      </c>
      <c r="F1252" s="2" t="s">
        <v>840</v>
      </c>
      <c r="H1252" s="9">
        <f>'Справка 8'!F27</f>
        <v>9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44377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44377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44377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44377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44377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44377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44377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44377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44377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44377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44377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44377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44377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44377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44377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44377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44377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44377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44377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44377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44377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44377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44377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44377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44377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44377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44377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44377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44377</v>
      </c>
      <c r="D1281" s="2" t="s">
        <v>832</v>
      </c>
      <c r="E1281" s="2">
        <v>7</v>
      </c>
      <c r="F1281" s="2" t="s">
        <v>831</v>
      </c>
      <c r="H1281" s="9">
        <f>'Справка 8'!I13</f>
        <v>3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44377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44377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44377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44377</v>
      </c>
      <c r="D1285" s="2" t="s">
        <v>838</v>
      </c>
      <c r="E1285" s="2">
        <v>7</v>
      </c>
      <c r="F1285" s="2" t="s">
        <v>111</v>
      </c>
      <c r="H1285" s="9">
        <f>'Справка 8'!I17</f>
        <v>20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44377</v>
      </c>
      <c r="D1286" s="2" t="s">
        <v>839</v>
      </c>
      <c r="E1286" s="2">
        <v>7</v>
      </c>
      <c r="F1286" s="2" t="s">
        <v>830</v>
      </c>
      <c r="H1286" s="9">
        <f>'Справка 8'!I18</f>
        <v>23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44377</v>
      </c>
      <c r="D1287" s="2" t="s">
        <v>841</v>
      </c>
      <c r="E1287" s="2">
        <v>7</v>
      </c>
      <c r="F1287" s="2" t="s">
        <v>831</v>
      </c>
      <c r="H1287" s="9">
        <f>'Справка 8'!I20</f>
        <v>2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44377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44377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44377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44377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44377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44377</v>
      </c>
      <c r="D1293" s="2" t="s">
        <v>853</v>
      </c>
      <c r="E1293" s="2">
        <v>7</v>
      </c>
      <c r="F1293" s="2" t="s">
        <v>852</v>
      </c>
      <c r="H1293" s="9">
        <f>'Справка 8'!I26</f>
        <v>7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44377</v>
      </c>
      <c r="D1294" s="2" t="s">
        <v>855</v>
      </c>
      <c r="E1294" s="2">
        <v>7</v>
      </c>
      <c r="F1294" s="2" t="s">
        <v>840</v>
      </c>
      <c r="H1294" s="9">
        <f>'Справка 8'!I27</f>
        <v>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83">
      <selection activeCell="B107" sqref="B107:E107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38</v>
      </c>
      <c r="B1" s="116"/>
      <c r="C1" s="116"/>
      <c r="D1" s="116"/>
      <c r="H1" s="552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3"/>
      <c r="G2" s="554"/>
      <c r="H2" s="554"/>
    </row>
    <row r="3" spans="1:8" s="122" customFormat="1" ht="15.75">
      <c r="A3" s="116"/>
      <c r="B3" s="48"/>
      <c r="C3" s="48"/>
      <c r="D3" s="48"/>
      <c r="E3" s="49"/>
      <c r="F3" s="54"/>
      <c r="G3" s="555"/>
      <c r="H3" s="555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4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6"/>
    </row>
    <row r="6" spans="1:8" s="122" customFormat="1" ht="15.75">
      <c r="A6" s="51" t="str">
        <f>CONCATENATE("към ",TEXT(endDate,"dd.mm.yyyy")," г.")</f>
        <v>към 30.06.2021 г.</v>
      </c>
      <c r="B6" s="113"/>
      <c r="C6" s="307"/>
      <c r="D6" s="113"/>
      <c r="H6" s="557"/>
    </row>
    <row r="7" spans="1:8" s="122" customFormat="1" ht="16.5">
      <c r="A7" s="558"/>
      <c r="B7" s="558"/>
      <c r="C7" s="559"/>
      <c r="D7" s="560"/>
      <c r="E7" s="560"/>
      <c r="F7" s="558"/>
      <c r="G7" s="554"/>
      <c r="H7" s="99" t="s">
        <v>39</v>
      </c>
    </row>
    <row r="8" spans="1:8" ht="31.5">
      <c r="A8" s="561" t="s">
        <v>40</v>
      </c>
      <c r="B8" s="562" t="s">
        <v>41</v>
      </c>
      <c r="C8" s="563" t="s">
        <v>42</v>
      </c>
      <c r="D8" s="564" t="s">
        <v>43</v>
      </c>
      <c r="E8" s="565" t="s">
        <v>44</v>
      </c>
      <c r="F8" s="562" t="s">
        <v>41</v>
      </c>
      <c r="G8" s="563" t="s">
        <v>45</v>
      </c>
      <c r="H8" s="564" t="s">
        <v>46</v>
      </c>
    </row>
    <row r="9" spans="1:8" ht="16.5">
      <c r="A9" s="566" t="s">
        <v>47</v>
      </c>
      <c r="B9" s="567" t="s">
        <v>48</v>
      </c>
      <c r="C9" s="567">
        <v>1</v>
      </c>
      <c r="D9" s="568">
        <v>2</v>
      </c>
      <c r="E9" s="569" t="s">
        <v>47</v>
      </c>
      <c r="F9" s="567" t="s">
        <v>48</v>
      </c>
      <c r="G9" s="567">
        <v>1</v>
      </c>
      <c r="H9" s="568">
        <v>2</v>
      </c>
    </row>
    <row r="10" spans="1:8" ht="15.75">
      <c r="A10" s="570" t="s">
        <v>49</v>
      </c>
      <c r="B10" s="571"/>
      <c r="C10" s="572"/>
      <c r="D10" s="573"/>
      <c r="E10" s="570" t="s">
        <v>50</v>
      </c>
      <c r="F10" s="574"/>
      <c r="G10" s="575"/>
      <c r="H10" s="576"/>
    </row>
    <row r="11" spans="1:8" ht="15.75">
      <c r="A11" s="577" t="s">
        <v>51</v>
      </c>
      <c r="B11" s="578"/>
      <c r="C11" s="579"/>
      <c r="D11" s="580"/>
      <c r="E11" s="577" t="s">
        <v>52</v>
      </c>
      <c r="F11" s="581"/>
      <c r="G11" s="582"/>
      <c r="H11" s="583"/>
    </row>
    <row r="12" spans="1:8" ht="15.75">
      <c r="A12" s="584" t="s">
        <v>53</v>
      </c>
      <c r="B12" s="585" t="s">
        <v>54</v>
      </c>
      <c r="C12" s="195">
        <v>885</v>
      </c>
      <c r="D12" s="195">
        <v>885</v>
      </c>
      <c r="E12" s="584" t="s">
        <v>55</v>
      </c>
      <c r="F12" s="586" t="s">
        <v>56</v>
      </c>
      <c r="G12" s="195">
        <v>6000</v>
      </c>
      <c r="H12" s="195">
        <v>24000</v>
      </c>
    </row>
    <row r="13" spans="1:8" ht="15.75">
      <c r="A13" s="584" t="s">
        <v>57</v>
      </c>
      <c r="B13" s="585" t="s">
        <v>58</v>
      </c>
      <c r="C13" s="195">
        <v>241</v>
      </c>
      <c r="D13" s="195">
        <v>244</v>
      </c>
      <c r="E13" s="584" t="s">
        <v>59</v>
      </c>
      <c r="F13" s="586" t="s">
        <v>60</v>
      </c>
      <c r="G13" s="195">
        <v>6000</v>
      </c>
      <c r="H13" s="195">
        <v>24000</v>
      </c>
    </row>
    <row r="14" spans="1:8" ht="15.75">
      <c r="A14" s="584" t="s">
        <v>61</v>
      </c>
      <c r="B14" s="585" t="s">
        <v>62</v>
      </c>
      <c r="C14" s="195">
        <v>1</v>
      </c>
      <c r="D14" s="195">
        <v>3</v>
      </c>
      <c r="E14" s="584" t="s">
        <v>63</v>
      </c>
      <c r="F14" s="586" t="s">
        <v>64</v>
      </c>
      <c r="G14" s="195"/>
      <c r="H14" s="195"/>
    </row>
    <row r="15" spans="1:8" ht="15.75">
      <c r="A15" s="584" t="s">
        <v>65</v>
      </c>
      <c r="B15" s="585" t="s">
        <v>66</v>
      </c>
      <c r="C15" s="195">
        <v>194</v>
      </c>
      <c r="D15" s="195">
        <v>197</v>
      </c>
      <c r="E15" s="587" t="s">
        <v>67</v>
      </c>
      <c r="F15" s="586" t="s">
        <v>68</v>
      </c>
      <c r="G15" s="195"/>
      <c r="H15" s="195"/>
    </row>
    <row r="16" spans="1:8" ht="15.75">
      <c r="A16" s="584" t="s">
        <v>69</v>
      </c>
      <c r="B16" s="585" t="s">
        <v>70</v>
      </c>
      <c r="C16" s="195">
        <v>18</v>
      </c>
      <c r="D16" s="195">
        <v>31</v>
      </c>
      <c r="E16" s="587" t="s">
        <v>71</v>
      </c>
      <c r="F16" s="586" t="s">
        <v>72</v>
      </c>
      <c r="G16" s="195"/>
      <c r="H16" s="195"/>
    </row>
    <row r="17" spans="1:8" ht="15.75">
      <c r="A17" s="584" t="s">
        <v>73</v>
      </c>
      <c r="B17" s="588" t="s">
        <v>74</v>
      </c>
      <c r="C17" s="195"/>
      <c r="D17" s="195"/>
      <c r="E17" s="587" t="s">
        <v>75</v>
      </c>
      <c r="F17" s="586" t="s">
        <v>76</v>
      </c>
      <c r="G17" s="195"/>
      <c r="H17" s="195"/>
    </row>
    <row r="18" spans="1:8" ht="31.5">
      <c r="A18" s="584" t="s">
        <v>77</v>
      </c>
      <c r="B18" s="585" t="s">
        <v>78</v>
      </c>
      <c r="C18" s="195">
        <v>139</v>
      </c>
      <c r="D18" s="195">
        <v>139</v>
      </c>
      <c r="E18" s="589" t="s">
        <v>79</v>
      </c>
      <c r="F18" s="590" t="s">
        <v>80</v>
      </c>
      <c r="G18" s="591">
        <f>G12+G15+G16+G17</f>
        <v>6000</v>
      </c>
      <c r="H18" s="592">
        <f>H12+H15+H16+H17</f>
        <v>24000</v>
      </c>
    </row>
    <row r="19" spans="1:8" ht="15.75">
      <c r="A19" s="584" t="s">
        <v>81</v>
      </c>
      <c r="B19" s="585" t="s">
        <v>82</v>
      </c>
      <c r="C19" s="195">
        <v>108</v>
      </c>
      <c r="D19" s="195">
        <v>110</v>
      </c>
      <c r="E19" s="577" t="s">
        <v>83</v>
      </c>
      <c r="F19" s="593"/>
      <c r="G19" s="594"/>
      <c r="H19" s="595"/>
    </row>
    <row r="20" spans="1:8" ht="15.75">
      <c r="A20" s="596" t="s">
        <v>84</v>
      </c>
      <c r="B20" s="597" t="s">
        <v>85</v>
      </c>
      <c r="C20" s="598">
        <f>SUM(C12:C19)</f>
        <v>1586</v>
      </c>
      <c r="D20" s="599">
        <f>SUM(D12:D19)</f>
        <v>1609</v>
      </c>
      <c r="E20" s="584" t="s">
        <v>86</v>
      </c>
      <c r="F20" s="586" t="s">
        <v>87</v>
      </c>
      <c r="G20" s="195">
        <v>107</v>
      </c>
      <c r="H20" s="196">
        <v>107</v>
      </c>
    </row>
    <row r="21" spans="1:8" ht="15.75">
      <c r="A21" s="577" t="s">
        <v>88</v>
      </c>
      <c r="B21" s="597" t="s">
        <v>89</v>
      </c>
      <c r="C21" s="600">
        <v>10264</v>
      </c>
      <c r="D21" s="600">
        <v>7698</v>
      </c>
      <c r="E21" s="584" t="s">
        <v>90</v>
      </c>
      <c r="F21" s="586" t="s">
        <v>91</v>
      </c>
      <c r="G21" s="195"/>
      <c r="H21" s="196"/>
    </row>
    <row r="22" spans="1:13" ht="15.75">
      <c r="A22" s="577" t="s">
        <v>92</v>
      </c>
      <c r="B22" s="601" t="s">
        <v>93</v>
      </c>
      <c r="C22" s="600"/>
      <c r="D22" s="602"/>
      <c r="E22" s="603" t="s">
        <v>94</v>
      </c>
      <c r="F22" s="586" t="s">
        <v>95</v>
      </c>
      <c r="G22" s="604">
        <f>SUM(G23:G25)</f>
        <v>5639</v>
      </c>
      <c r="H22" s="605">
        <f>SUM(H23:H25)</f>
        <v>5639</v>
      </c>
      <c r="M22" s="473"/>
    </row>
    <row r="23" spans="1:8" ht="15.75">
      <c r="A23" s="577" t="s">
        <v>96</v>
      </c>
      <c r="B23" s="585"/>
      <c r="C23" s="579"/>
      <c r="D23" s="580"/>
      <c r="E23" s="587" t="s">
        <v>97</v>
      </c>
      <c r="F23" s="586" t="s">
        <v>98</v>
      </c>
      <c r="G23" s="195">
        <v>3325</v>
      </c>
      <c r="H23" s="195">
        <v>3325</v>
      </c>
    </row>
    <row r="24" spans="1:13" ht="15.75">
      <c r="A24" s="584" t="s">
        <v>99</v>
      </c>
      <c r="B24" s="585" t="s">
        <v>100</v>
      </c>
      <c r="C24" s="195">
        <v>1</v>
      </c>
      <c r="D24" s="195">
        <v>1</v>
      </c>
      <c r="E24" s="606" t="s">
        <v>101</v>
      </c>
      <c r="F24" s="586" t="s">
        <v>102</v>
      </c>
      <c r="G24" s="195"/>
      <c r="H24" s="195"/>
      <c r="M24" s="473"/>
    </row>
    <row r="25" spans="1:8" ht="15.75">
      <c r="A25" s="584" t="s">
        <v>103</v>
      </c>
      <c r="B25" s="585" t="s">
        <v>104</v>
      </c>
      <c r="C25" s="195"/>
      <c r="D25" s="195"/>
      <c r="E25" s="584" t="s">
        <v>105</v>
      </c>
      <c r="F25" s="586" t="s">
        <v>106</v>
      </c>
      <c r="G25" s="195">
        <v>2314</v>
      </c>
      <c r="H25" s="195">
        <v>2314</v>
      </c>
    </row>
    <row r="26" spans="1:13" ht="15.75">
      <c r="A26" s="584" t="s">
        <v>107</v>
      </c>
      <c r="B26" s="585" t="s">
        <v>108</v>
      </c>
      <c r="C26" s="195"/>
      <c r="D26" s="195"/>
      <c r="E26" s="607" t="s">
        <v>109</v>
      </c>
      <c r="F26" s="593" t="s">
        <v>110</v>
      </c>
      <c r="G26" s="598">
        <f>G20+G21+G22</f>
        <v>5746</v>
      </c>
      <c r="H26" s="599">
        <f>H20+H21+H22</f>
        <v>5746</v>
      </c>
      <c r="M26" s="473"/>
    </row>
    <row r="27" spans="1:8" ht="15.75">
      <c r="A27" s="584" t="s">
        <v>111</v>
      </c>
      <c r="B27" s="585" t="s">
        <v>112</v>
      </c>
      <c r="C27" s="195">
        <v>566</v>
      </c>
      <c r="D27" s="195">
        <v>576</v>
      </c>
      <c r="E27" s="577" t="s">
        <v>113</v>
      </c>
      <c r="F27" s="593"/>
      <c r="G27" s="594"/>
      <c r="H27" s="595"/>
    </row>
    <row r="28" spans="1:13" ht="15.75">
      <c r="A28" s="596" t="s">
        <v>114</v>
      </c>
      <c r="B28" s="601" t="s">
        <v>115</v>
      </c>
      <c r="C28" s="598">
        <f>SUM(C24:C27)</f>
        <v>567</v>
      </c>
      <c r="D28" s="599">
        <f>SUM(D24:D27)</f>
        <v>577</v>
      </c>
      <c r="E28" s="606" t="s">
        <v>116</v>
      </c>
      <c r="F28" s="586" t="s">
        <v>117</v>
      </c>
      <c r="G28" s="579">
        <f>SUM(G29:G31)</f>
        <v>-4828</v>
      </c>
      <c r="H28" s="580">
        <f>SUM(H29:H31)</f>
        <v>-3825</v>
      </c>
      <c r="M28" s="473"/>
    </row>
    <row r="29" spans="1:8" ht="15.75">
      <c r="A29" s="584"/>
      <c r="B29" s="585"/>
      <c r="C29" s="579"/>
      <c r="D29" s="580"/>
      <c r="E29" s="584" t="s">
        <v>118</v>
      </c>
      <c r="F29" s="586" t="s">
        <v>119</v>
      </c>
      <c r="G29" s="195">
        <v>1758</v>
      </c>
      <c r="H29" s="195">
        <v>3467</v>
      </c>
    </row>
    <row r="30" spans="1:13" ht="15.75">
      <c r="A30" s="577" t="s">
        <v>120</v>
      </c>
      <c r="B30" s="585"/>
      <c r="C30" s="579"/>
      <c r="D30" s="580"/>
      <c r="E30" s="603" t="s">
        <v>121</v>
      </c>
      <c r="F30" s="586" t="s">
        <v>122</v>
      </c>
      <c r="G30" s="195">
        <v>-6586</v>
      </c>
      <c r="H30" s="195">
        <v>-7292</v>
      </c>
      <c r="M30" s="473"/>
    </row>
    <row r="31" spans="1:8" ht="15.75">
      <c r="A31" s="584" t="s">
        <v>123</v>
      </c>
      <c r="B31" s="585" t="s">
        <v>124</v>
      </c>
      <c r="C31" s="195"/>
      <c r="D31" s="196"/>
      <c r="E31" s="584" t="s">
        <v>125</v>
      </c>
      <c r="F31" s="586" t="s">
        <v>126</v>
      </c>
      <c r="G31" s="195"/>
      <c r="H31" s="195"/>
    </row>
    <row r="32" spans="1:13" ht="15.75">
      <c r="A32" s="584" t="s">
        <v>127</v>
      </c>
      <c r="B32" s="585" t="s">
        <v>128</v>
      </c>
      <c r="C32" s="195"/>
      <c r="D32" s="196"/>
      <c r="E32" s="606" t="s">
        <v>129</v>
      </c>
      <c r="F32" s="586" t="s">
        <v>130</v>
      </c>
      <c r="G32" s="195"/>
      <c r="H32" s="195"/>
      <c r="M32" s="473"/>
    </row>
    <row r="33" spans="1:8" ht="15.75">
      <c r="A33" s="596" t="s">
        <v>131</v>
      </c>
      <c r="B33" s="601" t="s">
        <v>132</v>
      </c>
      <c r="C33" s="598">
        <f>C31+C32</f>
        <v>0</v>
      </c>
      <c r="D33" s="599">
        <f>D31+D32</f>
        <v>0</v>
      </c>
      <c r="E33" s="587" t="s">
        <v>133</v>
      </c>
      <c r="F33" s="586" t="s">
        <v>134</v>
      </c>
      <c r="G33" s="195">
        <v>-333</v>
      </c>
      <c r="H33" s="195">
        <v>-19004</v>
      </c>
    </row>
    <row r="34" spans="1:8" ht="15.75">
      <c r="A34" s="577" t="s">
        <v>135</v>
      </c>
      <c r="B34" s="588"/>
      <c r="C34" s="579"/>
      <c r="D34" s="580"/>
      <c r="E34" s="607" t="s">
        <v>136</v>
      </c>
      <c r="F34" s="593" t="s">
        <v>137</v>
      </c>
      <c r="G34" s="598">
        <f>G28+G32+G33</f>
        <v>-5161</v>
      </c>
      <c r="H34" s="599">
        <f>H28+H32+H33</f>
        <v>-22829</v>
      </c>
    </row>
    <row r="35" spans="1:8" ht="15.75">
      <c r="A35" s="584" t="s">
        <v>138</v>
      </c>
      <c r="B35" s="588" t="s">
        <v>139</v>
      </c>
      <c r="C35" s="579">
        <f>SUM(C36:C39)</f>
        <v>23</v>
      </c>
      <c r="D35" s="580">
        <f>SUM(D36:D39)</f>
        <v>23</v>
      </c>
      <c r="E35" s="584"/>
      <c r="F35" s="608"/>
      <c r="G35" s="609"/>
      <c r="H35" s="610"/>
    </row>
    <row r="36" spans="1:8" ht="15.75">
      <c r="A36" s="584" t="s">
        <v>140</v>
      </c>
      <c r="B36" s="585" t="s">
        <v>141</v>
      </c>
      <c r="C36" s="195">
        <v>16</v>
      </c>
      <c r="D36" s="195">
        <v>16</v>
      </c>
      <c r="E36" s="611"/>
      <c r="F36" s="612"/>
      <c r="G36" s="609"/>
      <c r="H36" s="610"/>
    </row>
    <row r="37" spans="1:8" ht="15.75">
      <c r="A37" s="584" t="s">
        <v>142</v>
      </c>
      <c r="B37" s="585" t="s">
        <v>143</v>
      </c>
      <c r="C37" s="195"/>
      <c r="D37" s="195"/>
      <c r="E37" s="613" t="s">
        <v>144</v>
      </c>
      <c r="F37" s="608" t="s">
        <v>145</v>
      </c>
      <c r="G37" s="614">
        <f>G26+G18+G34</f>
        <v>6585</v>
      </c>
      <c r="H37" s="615">
        <f>H26+H18+H34</f>
        <v>6917</v>
      </c>
    </row>
    <row r="38" spans="1:13" ht="15.75">
      <c r="A38" s="584" t="s">
        <v>146</v>
      </c>
      <c r="B38" s="585" t="s">
        <v>147</v>
      </c>
      <c r="C38" s="195">
        <v>7</v>
      </c>
      <c r="D38" s="195">
        <v>7</v>
      </c>
      <c r="E38" s="584"/>
      <c r="F38" s="608"/>
      <c r="G38" s="609"/>
      <c r="H38" s="610"/>
      <c r="M38" s="473"/>
    </row>
    <row r="39" spans="1:8" ht="16.5">
      <c r="A39" s="584" t="s">
        <v>148</v>
      </c>
      <c r="B39" s="585" t="s">
        <v>149</v>
      </c>
      <c r="C39" s="195"/>
      <c r="D39" s="195"/>
      <c r="E39" s="616"/>
      <c r="F39" s="617"/>
      <c r="G39" s="618"/>
      <c r="H39" s="619"/>
    </row>
    <row r="40" spans="1:13" ht="15.75">
      <c r="A40" s="584" t="s">
        <v>150</v>
      </c>
      <c r="B40" s="585" t="s">
        <v>151</v>
      </c>
      <c r="C40" s="579">
        <f>C41+C42+C44</f>
        <v>0</v>
      </c>
      <c r="D40" s="580">
        <f>D41+D42+D44</f>
        <v>0</v>
      </c>
      <c r="E40" s="620" t="s">
        <v>152</v>
      </c>
      <c r="F40" s="621" t="s">
        <v>153</v>
      </c>
      <c r="G40" s="622">
        <v>6675</v>
      </c>
      <c r="H40" s="622">
        <v>6921</v>
      </c>
      <c r="M40" s="473"/>
    </row>
    <row r="41" spans="1:8" ht="16.5">
      <c r="A41" s="584" t="s">
        <v>154</v>
      </c>
      <c r="B41" s="585" t="s">
        <v>155</v>
      </c>
      <c r="C41" s="195"/>
      <c r="D41" s="196"/>
      <c r="E41" s="623"/>
      <c r="F41" s="624"/>
      <c r="G41" s="618"/>
      <c r="H41" s="619"/>
    </row>
    <row r="42" spans="1:8" ht="15.75">
      <c r="A42" s="584" t="s">
        <v>156</v>
      </c>
      <c r="B42" s="585" t="s">
        <v>157</v>
      </c>
      <c r="C42" s="195"/>
      <c r="D42" s="196"/>
      <c r="E42" s="620" t="s">
        <v>158</v>
      </c>
      <c r="F42" s="625"/>
      <c r="G42" s="626"/>
      <c r="H42" s="627"/>
    </row>
    <row r="43" spans="1:8" ht="15.75">
      <c r="A43" s="584" t="s">
        <v>159</v>
      </c>
      <c r="B43" s="585" t="s">
        <v>160</v>
      </c>
      <c r="C43" s="195"/>
      <c r="D43" s="196"/>
      <c r="E43" s="577" t="s">
        <v>161</v>
      </c>
      <c r="F43" s="612"/>
      <c r="G43" s="609"/>
      <c r="H43" s="610"/>
    </row>
    <row r="44" spans="1:13" ht="15.75">
      <c r="A44" s="584" t="s">
        <v>162</v>
      </c>
      <c r="B44" s="585" t="s">
        <v>163</v>
      </c>
      <c r="C44" s="195"/>
      <c r="D44" s="196"/>
      <c r="E44" s="587" t="s">
        <v>164</v>
      </c>
      <c r="F44" s="586" t="s">
        <v>165</v>
      </c>
      <c r="G44" s="195"/>
      <c r="H44" s="195"/>
      <c r="M44" s="473"/>
    </row>
    <row r="45" spans="1:8" ht="15.75">
      <c r="A45" s="584" t="s">
        <v>166</v>
      </c>
      <c r="B45" s="585" t="s">
        <v>167</v>
      </c>
      <c r="C45" s="195"/>
      <c r="D45" s="196"/>
      <c r="E45" s="628" t="s">
        <v>168</v>
      </c>
      <c r="F45" s="586" t="s">
        <v>169</v>
      </c>
      <c r="G45" s="195"/>
      <c r="H45" s="195"/>
    </row>
    <row r="46" spans="1:13" ht="15.75">
      <c r="A46" s="629" t="s">
        <v>170</v>
      </c>
      <c r="B46" s="597" t="s">
        <v>171</v>
      </c>
      <c r="C46" s="598">
        <f>C35+C40+C45</f>
        <v>23</v>
      </c>
      <c r="D46" s="599">
        <f>D35+D40+D45</f>
        <v>23</v>
      </c>
      <c r="E46" s="603" t="s">
        <v>172</v>
      </c>
      <c r="F46" s="586" t="s">
        <v>173</v>
      </c>
      <c r="G46" s="195"/>
      <c r="H46" s="195"/>
      <c r="M46" s="473"/>
    </row>
    <row r="47" spans="1:8" ht="15.75">
      <c r="A47" s="577" t="s">
        <v>174</v>
      </c>
      <c r="B47" s="630"/>
      <c r="C47" s="614"/>
      <c r="D47" s="615"/>
      <c r="E47" s="584" t="s">
        <v>175</v>
      </c>
      <c r="F47" s="586" t="s">
        <v>176</v>
      </c>
      <c r="G47" s="195">
        <v>239</v>
      </c>
      <c r="H47" s="195">
        <v>239</v>
      </c>
    </row>
    <row r="48" spans="1:13" ht="15.75">
      <c r="A48" s="584" t="s">
        <v>177</v>
      </c>
      <c r="B48" s="585" t="s">
        <v>178</v>
      </c>
      <c r="C48" s="195"/>
      <c r="D48" s="195"/>
      <c r="E48" s="603" t="s">
        <v>179</v>
      </c>
      <c r="F48" s="586" t="s">
        <v>180</v>
      </c>
      <c r="G48" s="195"/>
      <c r="H48" s="195"/>
      <c r="M48" s="473"/>
    </row>
    <row r="49" spans="1:8" ht="15.75">
      <c r="A49" s="584" t="s">
        <v>181</v>
      </c>
      <c r="B49" s="588" t="s">
        <v>182</v>
      </c>
      <c r="C49" s="195">
        <v>502</v>
      </c>
      <c r="D49" s="195">
        <v>502</v>
      </c>
      <c r="E49" s="584" t="s">
        <v>183</v>
      </c>
      <c r="F49" s="586" t="s">
        <v>184</v>
      </c>
      <c r="G49" s="195"/>
      <c r="H49" s="195"/>
    </row>
    <row r="50" spans="1:8" ht="15.75">
      <c r="A50" s="584" t="s">
        <v>185</v>
      </c>
      <c r="B50" s="585" t="s">
        <v>186</v>
      </c>
      <c r="C50" s="195"/>
      <c r="D50" s="195"/>
      <c r="E50" s="603" t="s">
        <v>84</v>
      </c>
      <c r="F50" s="593" t="s">
        <v>187</v>
      </c>
      <c r="G50" s="579">
        <f>SUM(G44:G49)</f>
        <v>239</v>
      </c>
      <c r="H50" s="580">
        <f>SUM(H44:H49)</f>
        <v>239</v>
      </c>
    </row>
    <row r="51" spans="1:8" ht="15.75">
      <c r="A51" s="584" t="s">
        <v>111</v>
      </c>
      <c r="B51" s="585" t="s">
        <v>188</v>
      </c>
      <c r="C51" s="195"/>
      <c r="D51" s="195"/>
      <c r="E51" s="584"/>
      <c r="F51" s="586"/>
      <c r="G51" s="579"/>
      <c r="H51" s="580"/>
    </row>
    <row r="52" spans="1:8" ht="15.75">
      <c r="A52" s="596" t="s">
        <v>189</v>
      </c>
      <c r="B52" s="597" t="s">
        <v>190</v>
      </c>
      <c r="C52" s="598">
        <f>SUM(C48:C51)</f>
        <v>502</v>
      </c>
      <c r="D52" s="599">
        <f>SUM(D48:D51)</f>
        <v>502</v>
      </c>
      <c r="E52" s="603" t="s">
        <v>191</v>
      </c>
      <c r="F52" s="593" t="s">
        <v>192</v>
      </c>
      <c r="G52" s="195"/>
      <c r="H52" s="195"/>
    </row>
    <row r="53" spans="1:8" ht="15.75">
      <c r="A53" s="584" t="s">
        <v>193</v>
      </c>
      <c r="B53" s="597"/>
      <c r="C53" s="579"/>
      <c r="D53" s="580"/>
      <c r="E53" s="584" t="s">
        <v>194</v>
      </c>
      <c r="F53" s="593" t="s">
        <v>195</v>
      </c>
      <c r="G53" s="195"/>
      <c r="H53" s="195"/>
    </row>
    <row r="54" spans="1:8" ht="15.75">
      <c r="A54" s="577" t="s">
        <v>196</v>
      </c>
      <c r="B54" s="597" t="s">
        <v>197</v>
      </c>
      <c r="C54" s="631"/>
      <c r="D54" s="632"/>
      <c r="E54" s="584" t="s">
        <v>198</v>
      </c>
      <c r="F54" s="593" t="s">
        <v>199</v>
      </c>
      <c r="G54" s="195"/>
      <c r="H54" s="195"/>
    </row>
    <row r="55" spans="1:8" ht="15.75">
      <c r="A55" s="577" t="s">
        <v>200</v>
      </c>
      <c r="B55" s="597" t="s">
        <v>201</v>
      </c>
      <c r="C55" s="631"/>
      <c r="D55" s="632"/>
      <c r="E55" s="584" t="s">
        <v>202</v>
      </c>
      <c r="F55" s="593" t="s">
        <v>203</v>
      </c>
      <c r="G55" s="195"/>
      <c r="H55" s="195"/>
    </row>
    <row r="56" spans="1:13" ht="16.5">
      <c r="A56" s="633" t="s">
        <v>204</v>
      </c>
      <c r="B56" s="634" t="s">
        <v>205</v>
      </c>
      <c r="C56" s="635">
        <f>C20+C21+C22+C28+C33+C46+C52+C54+C55</f>
        <v>12942</v>
      </c>
      <c r="D56" s="636">
        <f>D20+D21+D22+D28+D33+D46+D52+D54+D55</f>
        <v>10409</v>
      </c>
      <c r="E56" s="577" t="s">
        <v>206</v>
      </c>
      <c r="F56" s="608" t="s">
        <v>207</v>
      </c>
      <c r="G56" s="614">
        <f>G50+G52+G53+G54+G55</f>
        <v>239</v>
      </c>
      <c r="H56" s="615">
        <f>H50+H52+H53+H54+H55</f>
        <v>239</v>
      </c>
      <c r="M56" s="473"/>
    </row>
    <row r="57" spans="1:8" ht="15.75">
      <c r="A57" s="637" t="s">
        <v>208</v>
      </c>
      <c r="B57" s="638"/>
      <c r="C57" s="572"/>
      <c r="D57" s="573"/>
      <c r="E57" s="637" t="s">
        <v>209</v>
      </c>
      <c r="F57" s="621"/>
      <c r="G57" s="572"/>
      <c r="H57" s="573"/>
    </row>
    <row r="58" spans="1:13" ht="15.75">
      <c r="A58" s="577" t="s">
        <v>210</v>
      </c>
      <c r="B58" s="630"/>
      <c r="C58" s="614"/>
      <c r="D58" s="615"/>
      <c r="E58" s="577" t="s">
        <v>161</v>
      </c>
      <c r="F58" s="586"/>
      <c r="G58" s="579"/>
      <c r="H58" s="580"/>
      <c r="M58" s="473"/>
    </row>
    <row r="59" spans="1:8" ht="31.5">
      <c r="A59" s="584" t="s">
        <v>211</v>
      </c>
      <c r="B59" s="585" t="s">
        <v>212</v>
      </c>
      <c r="C59" s="195">
        <v>62</v>
      </c>
      <c r="D59" s="195">
        <v>62</v>
      </c>
      <c r="E59" s="603" t="s">
        <v>213</v>
      </c>
      <c r="F59" s="639" t="s">
        <v>214</v>
      </c>
      <c r="G59" s="195"/>
      <c r="H59" s="196"/>
    </row>
    <row r="60" spans="1:13" ht="15.75">
      <c r="A60" s="584" t="s">
        <v>215</v>
      </c>
      <c r="B60" s="585" t="s">
        <v>216</v>
      </c>
      <c r="C60" s="195">
        <v>14</v>
      </c>
      <c r="D60" s="195">
        <v>14</v>
      </c>
      <c r="E60" s="584" t="s">
        <v>217</v>
      </c>
      <c r="F60" s="586" t="s">
        <v>218</v>
      </c>
      <c r="G60" s="195"/>
      <c r="H60" s="196"/>
      <c r="M60" s="473"/>
    </row>
    <row r="61" spans="1:8" ht="15.75">
      <c r="A61" s="584" t="s">
        <v>219</v>
      </c>
      <c r="B61" s="585" t="s">
        <v>220</v>
      </c>
      <c r="C61" s="195">
        <v>37</v>
      </c>
      <c r="D61" s="195">
        <v>36</v>
      </c>
      <c r="E61" s="587" t="s">
        <v>221</v>
      </c>
      <c r="F61" s="586" t="s">
        <v>222</v>
      </c>
      <c r="G61" s="579">
        <f>SUM(G62:G68)</f>
        <v>3212</v>
      </c>
      <c r="H61" s="580">
        <f>SUM(H62:H68)</f>
        <v>237</v>
      </c>
    </row>
    <row r="62" spans="1:13" ht="15.75">
      <c r="A62" s="584" t="s">
        <v>223</v>
      </c>
      <c r="B62" s="588" t="s">
        <v>224</v>
      </c>
      <c r="C62" s="195"/>
      <c r="D62" s="195"/>
      <c r="E62" s="587" t="s">
        <v>225</v>
      </c>
      <c r="F62" s="586" t="s">
        <v>226</v>
      </c>
      <c r="G62" s="195"/>
      <c r="H62" s="195"/>
      <c r="M62" s="473"/>
    </row>
    <row r="63" spans="1:8" ht="15.75">
      <c r="A63" s="584" t="s">
        <v>227</v>
      </c>
      <c r="B63" s="588" t="s">
        <v>228</v>
      </c>
      <c r="C63" s="195"/>
      <c r="D63" s="195"/>
      <c r="E63" s="584" t="s">
        <v>229</v>
      </c>
      <c r="F63" s="586" t="s">
        <v>230</v>
      </c>
      <c r="G63" s="195"/>
      <c r="H63" s="195"/>
    </row>
    <row r="64" spans="1:13" ht="15.75">
      <c r="A64" s="584" t="s">
        <v>231</v>
      </c>
      <c r="B64" s="585" t="s">
        <v>232</v>
      </c>
      <c r="C64" s="195"/>
      <c r="D64" s="195"/>
      <c r="E64" s="584" t="s">
        <v>233</v>
      </c>
      <c r="F64" s="586" t="s">
        <v>234</v>
      </c>
      <c r="G64" s="195">
        <v>106</v>
      </c>
      <c r="H64" s="195">
        <v>103</v>
      </c>
      <c r="M64" s="473"/>
    </row>
    <row r="65" spans="1:8" ht="15.75">
      <c r="A65" s="596" t="s">
        <v>84</v>
      </c>
      <c r="B65" s="597" t="s">
        <v>235</v>
      </c>
      <c r="C65" s="598">
        <f>SUM(C59:C64)</f>
        <v>113</v>
      </c>
      <c r="D65" s="599">
        <f>SUM(D59:D64)</f>
        <v>112</v>
      </c>
      <c r="E65" s="584" t="s">
        <v>236</v>
      </c>
      <c r="F65" s="586" t="s">
        <v>237</v>
      </c>
      <c r="G65" s="195">
        <v>3000</v>
      </c>
      <c r="H65" s="195"/>
    </row>
    <row r="66" spans="1:8" ht="15.75">
      <c r="A66" s="584"/>
      <c r="B66" s="597"/>
      <c r="C66" s="579"/>
      <c r="D66" s="580"/>
      <c r="E66" s="584" t="s">
        <v>238</v>
      </c>
      <c r="F66" s="586" t="s">
        <v>239</v>
      </c>
      <c r="G66" s="195">
        <v>69</v>
      </c>
      <c r="H66" s="195">
        <v>64</v>
      </c>
    </row>
    <row r="67" spans="1:8" ht="15.75">
      <c r="A67" s="577" t="s">
        <v>240</v>
      </c>
      <c r="B67" s="630"/>
      <c r="C67" s="614"/>
      <c r="D67" s="615"/>
      <c r="E67" s="584" t="s">
        <v>241</v>
      </c>
      <c r="F67" s="586" t="s">
        <v>242</v>
      </c>
      <c r="G67" s="195">
        <v>16</v>
      </c>
      <c r="H67" s="195">
        <v>18</v>
      </c>
    </row>
    <row r="68" spans="1:8" ht="15.75">
      <c r="A68" s="584" t="s">
        <v>243</v>
      </c>
      <c r="B68" s="585" t="s">
        <v>244</v>
      </c>
      <c r="C68" s="195">
        <v>39</v>
      </c>
      <c r="D68" s="195">
        <v>17</v>
      </c>
      <c r="E68" s="584" t="s">
        <v>245</v>
      </c>
      <c r="F68" s="586" t="s">
        <v>246</v>
      </c>
      <c r="G68" s="195">
        <v>21</v>
      </c>
      <c r="H68" s="195">
        <v>52</v>
      </c>
    </row>
    <row r="69" spans="1:8" ht="15.75">
      <c r="A69" s="584" t="s">
        <v>247</v>
      </c>
      <c r="B69" s="585" t="s">
        <v>248</v>
      </c>
      <c r="C69" s="195">
        <v>312</v>
      </c>
      <c r="D69" s="195">
        <v>261</v>
      </c>
      <c r="E69" s="603" t="s">
        <v>111</v>
      </c>
      <c r="F69" s="586" t="s">
        <v>249</v>
      </c>
      <c r="G69" s="195">
        <v>575</v>
      </c>
      <c r="H69" s="195">
        <v>682</v>
      </c>
    </row>
    <row r="70" spans="1:8" ht="15.75">
      <c r="A70" s="584" t="s">
        <v>250</v>
      </c>
      <c r="B70" s="585" t="s">
        <v>251</v>
      </c>
      <c r="C70" s="195">
        <v>30</v>
      </c>
      <c r="D70" s="195">
        <v>22</v>
      </c>
      <c r="E70" s="584" t="s">
        <v>252</v>
      </c>
      <c r="F70" s="586" t="s">
        <v>253</v>
      </c>
      <c r="G70" s="195"/>
      <c r="H70" s="195"/>
    </row>
    <row r="71" spans="1:8" ht="15.75">
      <c r="A71" s="584" t="s">
        <v>254</v>
      </c>
      <c r="B71" s="585" t="s">
        <v>255</v>
      </c>
      <c r="C71" s="195">
        <v>48</v>
      </c>
      <c r="D71" s="195">
        <v>50</v>
      </c>
      <c r="E71" s="640" t="s">
        <v>79</v>
      </c>
      <c r="F71" s="593" t="s">
        <v>256</v>
      </c>
      <c r="G71" s="598">
        <f>G59+G60+G61+G69+G70</f>
        <v>3787</v>
      </c>
      <c r="H71" s="599">
        <f>H59+H60+H61+H69+H70</f>
        <v>919</v>
      </c>
    </row>
    <row r="72" spans="1:8" ht="15.75">
      <c r="A72" s="584" t="s">
        <v>257</v>
      </c>
      <c r="B72" s="585" t="s">
        <v>258</v>
      </c>
      <c r="C72" s="195"/>
      <c r="D72" s="195"/>
      <c r="E72" s="587"/>
      <c r="F72" s="586"/>
      <c r="G72" s="579"/>
      <c r="H72" s="580"/>
    </row>
    <row r="73" spans="1:8" ht="15.75">
      <c r="A73" s="584" t="s">
        <v>259</v>
      </c>
      <c r="B73" s="585" t="s">
        <v>260</v>
      </c>
      <c r="C73" s="195">
        <v>4</v>
      </c>
      <c r="D73" s="195">
        <v>1</v>
      </c>
      <c r="E73" s="629" t="s">
        <v>261</v>
      </c>
      <c r="F73" s="593" t="s">
        <v>262</v>
      </c>
      <c r="G73" s="631"/>
      <c r="H73" s="632"/>
    </row>
    <row r="74" spans="1:8" ht="15.75">
      <c r="A74" s="584" t="s">
        <v>263</v>
      </c>
      <c r="B74" s="585" t="s">
        <v>264</v>
      </c>
      <c r="C74" s="195"/>
      <c r="D74" s="195"/>
      <c r="E74" s="641"/>
      <c r="F74" s="642"/>
      <c r="G74" s="579"/>
      <c r="H74" s="643"/>
    </row>
    <row r="75" spans="1:8" ht="15.75">
      <c r="A75" s="584" t="s">
        <v>265</v>
      </c>
      <c r="B75" s="585" t="s">
        <v>266</v>
      </c>
      <c r="C75" s="195">
        <v>3359</v>
      </c>
      <c r="D75" s="195">
        <v>3385</v>
      </c>
      <c r="E75" s="644" t="s">
        <v>194</v>
      </c>
      <c r="F75" s="593" t="s">
        <v>267</v>
      </c>
      <c r="G75" s="631"/>
      <c r="H75" s="632"/>
    </row>
    <row r="76" spans="1:8" ht="15.75">
      <c r="A76" s="596" t="s">
        <v>109</v>
      </c>
      <c r="B76" s="597" t="s">
        <v>268</v>
      </c>
      <c r="C76" s="598">
        <f>SUM(C68:C75)</f>
        <v>3792</v>
      </c>
      <c r="D76" s="599">
        <f>SUM(D68:D75)</f>
        <v>3736</v>
      </c>
      <c r="E76" s="641"/>
      <c r="F76" s="642"/>
      <c r="G76" s="579"/>
      <c r="H76" s="643"/>
    </row>
    <row r="77" spans="1:8" ht="15.75">
      <c r="A77" s="584"/>
      <c r="B77" s="585"/>
      <c r="C77" s="579"/>
      <c r="D77" s="580"/>
      <c r="E77" s="629" t="s">
        <v>269</v>
      </c>
      <c r="F77" s="593" t="s">
        <v>270</v>
      </c>
      <c r="G77" s="631"/>
      <c r="H77" s="632"/>
    </row>
    <row r="78" spans="1:13" ht="15.75">
      <c r="A78" s="577" t="s">
        <v>271</v>
      </c>
      <c r="B78" s="630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272</v>
      </c>
      <c r="B79" s="585" t="s">
        <v>273</v>
      </c>
      <c r="C79" s="579">
        <f>SUM(C80:C82)</f>
        <v>2</v>
      </c>
      <c r="D79" s="580">
        <f>SUM(D80:D82)</f>
        <v>102</v>
      </c>
      <c r="E79" s="645" t="s">
        <v>274</v>
      </c>
      <c r="F79" s="608" t="s">
        <v>275</v>
      </c>
      <c r="G79" s="614">
        <f>G71+G73+G75+G77</f>
        <v>3787</v>
      </c>
      <c r="H79" s="615">
        <f>H71+H73+H75+H77</f>
        <v>919</v>
      </c>
    </row>
    <row r="80" spans="1:8" ht="15.75">
      <c r="A80" s="584" t="s">
        <v>276</v>
      </c>
      <c r="B80" s="585" t="s">
        <v>277</v>
      </c>
      <c r="C80" s="195"/>
      <c r="D80" s="195"/>
      <c r="E80" s="641"/>
      <c r="F80" s="642"/>
      <c r="G80" s="579"/>
      <c r="H80" s="643"/>
    </row>
    <row r="81" spans="1:8" ht="15.75">
      <c r="A81" s="584" t="s">
        <v>278</v>
      </c>
      <c r="B81" s="585" t="s">
        <v>279</v>
      </c>
      <c r="C81" s="195"/>
      <c r="D81" s="195"/>
      <c r="E81" s="584"/>
      <c r="F81" s="646"/>
      <c r="G81" s="647"/>
      <c r="H81" s="648"/>
    </row>
    <row r="82" spans="1:8" ht="15.75">
      <c r="A82" s="584" t="s">
        <v>280</v>
      </c>
      <c r="B82" s="585" t="s">
        <v>281</v>
      </c>
      <c r="C82" s="195">
        <v>2</v>
      </c>
      <c r="D82" s="195">
        <v>102</v>
      </c>
      <c r="E82" s="649"/>
      <c r="F82" s="650"/>
      <c r="G82" s="647"/>
      <c r="H82" s="648"/>
    </row>
    <row r="83" spans="1:8" ht="15.75">
      <c r="A83" s="584" t="s">
        <v>282</v>
      </c>
      <c r="B83" s="585" t="s">
        <v>283</v>
      </c>
      <c r="C83" s="195"/>
      <c r="D83" s="195"/>
      <c r="E83" s="651"/>
      <c r="F83" s="650"/>
      <c r="G83" s="647"/>
      <c r="H83" s="648"/>
    </row>
    <row r="84" spans="1:8" ht="15.75">
      <c r="A84" s="584" t="s">
        <v>166</v>
      </c>
      <c r="B84" s="585" t="s">
        <v>284</v>
      </c>
      <c r="C84" s="195">
        <v>7</v>
      </c>
      <c r="D84" s="195">
        <v>7</v>
      </c>
      <c r="E84" s="649"/>
      <c r="F84" s="650"/>
      <c r="G84" s="647"/>
      <c r="H84" s="648"/>
    </row>
    <row r="85" spans="1:8" ht="15.75">
      <c r="A85" s="596" t="s">
        <v>285</v>
      </c>
      <c r="B85" s="597" t="s">
        <v>286</v>
      </c>
      <c r="C85" s="598">
        <f>C84+C83+C79</f>
        <v>9</v>
      </c>
      <c r="D85" s="599">
        <f>D84+D83+D79</f>
        <v>109</v>
      </c>
      <c r="E85" s="651"/>
      <c r="F85" s="650"/>
      <c r="G85" s="647"/>
      <c r="H85" s="648"/>
    </row>
    <row r="86" spans="1:13" ht="15.75">
      <c r="A86" s="584"/>
      <c r="B86" s="597"/>
      <c r="C86" s="579"/>
      <c r="D86" s="580"/>
      <c r="E86" s="649"/>
      <c r="F86" s="650"/>
      <c r="G86" s="647"/>
      <c r="H86" s="648"/>
      <c r="M86" s="473"/>
    </row>
    <row r="87" spans="1:8" ht="15.75">
      <c r="A87" s="577" t="s">
        <v>287</v>
      </c>
      <c r="B87" s="585"/>
      <c r="C87" s="579"/>
      <c r="D87" s="580"/>
      <c r="E87" s="651"/>
      <c r="F87" s="650"/>
      <c r="G87" s="647"/>
      <c r="H87" s="648"/>
    </row>
    <row r="88" spans="1:13" ht="15.75">
      <c r="A88" s="584" t="s">
        <v>288</v>
      </c>
      <c r="B88" s="585" t="s">
        <v>289</v>
      </c>
      <c r="C88" s="195">
        <v>86</v>
      </c>
      <c r="D88" s="195">
        <v>106</v>
      </c>
      <c r="E88" s="649"/>
      <c r="F88" s="650"/>
      <c r="G88" s="647"/>
      <c r="H88" s="648"/>
      <c r="M88" s="473"/>
    </row>
    <row r="89" spans="1:8" ht="15.75">
      <c r="A89" s="584" t="s">
        <v>290</v>
      </c>
      <c r="B89" s="585" t="s">
        <v>291</v>
      </c>
      <c r="C89" s="195">
        <v>344</v>
      </c>
      <c r="D89" s="195">
        <v>524</v>
      </c>
      <c r="E89" s="651"/>
      <c r="F89" s="650"/>
      <c r="G89" s="647"/>
      <c r="H89" s="648"/>
    </row>
    <row r="90" spans="1:13" ht="15.75">
      <c r="A90" s="584" t="s">
        <v>292</v>
      </c>
      <c r="B90" s="585" t="s">
        <v>293</v>
      </c>
      <c r="C90" s="195"/>
      <c r="D90" s="195"/>
      <c r="E90" s="651"/>
      <c r="F90" s="650"/>
      <c r="G90" s="647"/>
      <c r="H90" s="648"/>
      <c r="M90" s="473"/>
    </row>
    <row r="91" spans="1:8" ht="15.75">
      <c r="A91" s="584" t="s">
        <v>294</v>
      </c>
      <c r="B91" s="585" t="s">
        <v>295</v>
      </c>
      <c r="C91" s="195"/>
      <c r="D91" s="195"/>
      <c r="E91" s="651"/>
      <c r="F91" s="650"/>
      <c r="G91" s="647"/>
      <c r="H91" s="648"/>
    </row>
    <row r="92" spans="1:13" ht="15.75">
      <c r="A92" s="596" t="s">
        <v>296</v>
      </c>
      <c r="B92" s="597" t="s">
        <v>297</v>
      </c>
      <c r="C92" s="598">
        <f>SUM(C88:C91)</f>
        <v>430</v>
      </c>
      <c r="D92" s="599">
        <f>SUM(D88:D91)</f>
        <v>630</v>
      </c>
      <c r="E92" s="651"/>
      <c r="F92" s="650"/>
      <c r="G92" s="647"/>
      <c r="H92" s="648"/>
      <c r="M92" s="473"/>
    </row>
    <row r="93" spans="1:8" ht="15.75">
      <c r="A93" s="629" t="s">
        <v>298</v>
      </c>
      <c r="B93" s="597" t="s">
        <v>299</v>
      </c>
      <c r="C93" s="631"/>
      <c r="D93" s="632"/>
      <c r="E93" s="651"/>
      <c r="F93" s="650"/>
      <c r="G93" s="647"/>
      <c r="H93" s="648"/>
    </row>
    <row r="94" spans="1:13" ht="16.5">
      <c r="A94" s="652" t="s">
        <v>300</v>
      </c>
      <c r="B94" s="653" t="s">
        <v>301</v>
      </c>
      <c r="C94" s="635">
        <f>C65+C76+C85+C92+C93</f>
        <v>4344</v>
      </c>
      <c r="D94" s="636">
        <f>D65+D76+D85+D92+D93</f>
        <v>4587</v>
      </c>
      <c r="E94" s="654"/>
      <c r="F94" s="655"/>
      <c r="G94" s="656"/>
      <c r="H94" s="657"/>
      <c r="M94" s="473"/>
    </row>
    <row r="95" spans="1:8" ht="32.25">
      <c r="A95" s="658" t="s">
        <v>302</v>
      </c>
      <c r="B95" s="659" t="s">
        <v>303</v>
      </c>
      <c r="C95" s="660">
        <f>C94+C56</f>
        <v>17286</v>
      </c>
      <c r="D95" s="661">
        <f>D94+D56</f>
        <v>14996</v>
      </c>
      <c r="E95" s="662" t="s">
        <v>304</v>
      </c>
      <c r="F95" s="663" t="s">
        <v>305</v>
      </c>
      <c r="G95" s="660">
        <f>G37+G40+G56+G79</f>
        <v>17286</v>
      </c>
      <c r="H95" s="661">
        <f>H37+H40+H56+H79</f>
        <v>14996</v>
      </c>
    </row>
    <row r="96" spans="1:13" ht="15.75">
      <c r="A96" s="416"/>
      <c r="B96" s="664"/>
      <c r="C96" s="416"/>
      <c r="D96" s="416"/>
      <c r="E96" s="665"/>
      <c r="M96" s="473"/>
    </row>
    <row r="97" spans="1:13" ht="15.75">
      <c r="A97" s="666"/>
      <c r="B97" s="664"/>
      <c r="C97" s="416"/>
      <c r="D97" s="416"/>
      <c r="E97" s="665"/>
      <c r="M97" s="473"/>
    </row>
    <row r="98" spans="1:13" ht="15.75">
      <c r="A98" s="92" t="s">
        <v>8</v>
      </c>
      <c r="B98" s="56">
        <f>pdeReportingDate</f>
        <v>44433</v>
      </c>
      <c r="C98" s="56"/>
      <c r="D98" s="56"/>
      <c r="E98" s="56"/>
      <c r="F98" s="56"/>
      <c r="G98" s="56"/>
      <c r="H98" s="56"/>
      <c r="M98" s="473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3"/>
    </row>
    <row r="100" spans="1:8" ht="15.75">
      <c r="A100" s="94" t="s">
        <v>306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307</v>
      </c>
      <c r="C103" s="98"/>
      <c r="D103" s="98"/>
      <c r="E103" s="98"/>
      <c r="M103" s="473"/>
    </row>
    <row r="104" spans="1:5" ht="21.75" customHeight="1">
      <c r="A104" s="98"/>
      <c r="B104" s="98" t="s">
        <v>308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473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3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3"/>
    </row>
    <row r="117" ht="15.75">
      <c r="E117" s="667"/>
    </row>
    <row r="119" spans="5:13" ht="15.75">
      <c r="E119" s="667"/>
      <c r="M119" s="473"/>
    </row>
    <row r="121" spans="5:13" ht="15.75">
      <c r="E121" s="667"/>
      <c r="M121" s="473"/>
    </row>
    <row r="123" ht="15.75">
      <c r="E123" s="667"/>
    </row>
    <row r="125" spans="5:13" ht="15.75">
      <c r="E125" s="667"/>
      <c r="M125" s="473"/>
    </row>
    <row r="127" spans="5:13" ht="15.75">
      <c r="E127" s="667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7"/>
      <c r="M135" s="473"/>
    </row>
    <row r="137" spans="5:13" ht="15.75">
      <c r="E137" s="667"/>
      <c r="M137" s="473"/>
    </row>
    <row r="139" spans="5:13" ht="15.75">
      <c r="E139" s="667"/>
      <c r="M139" s="473"/>
    </row>
    <row r="141" spans="5:13" ht="15.75">
      <c r="E141" s="667"/>
      <c r="M141" s="473"/>
    </row>
    <row r="143" ht="15.75">
      <c r="E143" s="667"/>
    </row>
    <row r="145" ht="15.75">
      <c r="E145" s="667"/>
    </row>
    <row r="147" ht="15.75">
      <c r="E147" s="667"/>
    </row>
    <row r="149" spans="5:13" ht="15.75">
      <c r="E149" s="667"/>
      <c r="M149" s="473"/>
    </row>
    <row r="151" ht="15.75">
      <c r="M151" s="473"/>
    </row>
    <row r="153" ht="15.75">
      <c r="M153" s="473"/>
    </row>
    <row r="159" ht="15.75">
      <c r="E159" s="667"/>
    </row>
    <row r="161" spans="1:18" s="305" customFormat="1" ht="15.75">
      <c r="A161" s="306"/>
      <c r="B161" s="306"/>
      <c r="C161" s="306"/>
      <c r="D161" s="306"/>
      <c r="E161" s="667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67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67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67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67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67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67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67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67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4">
      <selection activeCell="D53" sqref="D53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5" customWidth="1"/>
    <col min="5" max="5" width="50.7109375" style="474" customWidth="1"/>
    <col min="6" max="6" width="10.7109375" style="474" customWidth="1"/>
    <col min="7" max="8" width="15.7109375" style="405" customWidth="1"/>
    <col min="9" max="16384" width="9.28125" style="405" customWidth="1"/>
  </cols>
  <sheetData>
    <row r="1" spans="1:8" ht="15.75">
      <c r="A1" s="113" t="s">
        <v>310</v>
      </c>
      <c r="B1" s="116"/>
      <c r="C1" s="116"/>
      <c r="D1" s="116"/>
      <c r="E1" s="475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5"/>
      <c r="F2" s="117"/>
      <c r="G2" s="122"/>
      <c r="H2" s="122"/>
    </row>
    <row r="3" spans="1:8" ht="15.75">
      <c r="A3" s="116"/>
      <c r="B3" s="48"/>
      <c r="C3" s="48"/>
      <c r="D3" s="48"/>
      <c r="E3" s="475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5"/>
      <c r="F4" s="55"/>
      <c r="G4" s="476"/>
      <c r="H4" s="477"/>
    </row>
    <row r="5" spans="1:8" ht="15.75">
      <c r="A5" s="51" t="str">
        <f>CONCATENATE("ЕИК по БУЛСТАТ: ",pdeBulstat)</f>
        <v>ЕИК по БУЛСТАТ: 115086942</v>
      </c>
      <c r="B5" s="478"/>
      <c r="C5" s="478"/>
      <c r="D5" s="478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30.06.2021 г.</v>
      </c>
      <c r="B6" s="113"/>
      <c r="C6" s="307"/>
      <c r="D6" s="113"/>
      <c r="E6" s="313"/>
      <c r="F6" s="121"/>
      <c r="G6" s="123"/>
      <c r="H6" s="122"/>
    </row>
    <row r="7" spans="1:8" ht="16.5">
      <c r="A7" s="479"/>
      <c r="B7" s="122"/>
      <c r="C7" s="480"/>
      <c r="D7" s="480"/>
      <c r="E7" s="481"/>
      <c r="F7" s="481"/>
      <c r="G7" s="122"/>
      <c r="H7" s="99" t="s">
        <v>39</v>
      </c>
    </row>
    <row r="8" spans="1:8" ht="31.5">
      <c r="A8" s="482" t="s">
        <v>311</v>
      </c>
      <c r="B8" s="483" t="s">
        <v>41</v>
      </c>
      <c r="C8" s="483" t="s">
        <v>42</v>
      </c>
      <c r="D8" s="484" t="s">
        <v>46</v>
      </c>
      <c r="E8" s="482" t="s">
        <v>312</v>
      </c>
      <c r="F8" s="483" t="s">
        <v>41</v>
      </c>
      <c r="G8" s="483" t="s">
        <v>42</v>
      </c>
      <c r="H8" s="484" t="s">
        <v>46</v>
      </c>
    </row>
    <row r="9" spans="1:8" ht="16.5">
      <c r="A9" s="485" t="s">
        <v>47</v>
      </c>
      <c r="B9" s="486" t="s">
        <v>48</v>
      </c>
      <c r="C9" s="486">
        <v>1</v>
      </c>
      <c r="D9" s="487">
        <v>2</v>
      </c>
      <c r="E9" s="485" t="s">
        <v>47</v>
      </c>
      <c r="F9" s="486" t="s">
        <v>48</v>
      </c>
      <c r="G9" s="486">
        <v>1</v>
      </c>
      <c r="H9" s="487">
        <v>2</v>
      </c>
    </row>
    <row r="10" spans="1:8" ht="15.75">
      <c r="A10" s="488" t="s">
        <v>313</v>
      </c>
      <c r="B10" s="489"/>
      <c r="C10" s="490"/>
      <c r="D10" s="491"/>
      <c r="E10" s="488" t="s">
        <v>314</v>
      </c>
      <c r="F10" s="492"/>
      <c r="G10" s="493"/>
      <c r="H10" s="494"/>
    </row>
    <row r="11" spans="1:8" ht="15.75">
      <c r="A11" s="495" t="s">
        <v>315</v>
      </c>
      <c r="B11" s="496"/>
      <c r="C11" s="497"/>
      <c r="D11" s="498"/>
      <c r="E11" s="495" t="s">
        <v>316</v>
      </c>
      <c r="F11" s="499"/>
      <c r="G11" s="500"/>
      <c r="H11" s="501"/>
    </row>
    <row r="12" spans="1:8" ht="15.75">
      <c r="A12" s="502" t="s">
        <v>317</v>
      </c>
      <c r="B12" s="503" t="s">
        <v>318</v>
      </c>
      <c r="C12" s="364">
        <v>248</v>
      </c>
      <c r="D12" s="364">
        <v>95</v>
      </c>
      <c r="E12" s="502" t="s">
        <v>319</v>
      </c>
      <c r="F12" s="504" t="s">
        <v>320</v>
      </c>
      <c r="G12" s="364">
        <v>12</v>
      </c>
      <c r="H12" s="364"/>
    </row>
    <row r="13" spans="1:8" ht="15.75">
      <c r="A13" s="502" t="s">
        <v>321</v>
      </c>
      <c r="B13" s="503" t="s">
        <v>322</v>
      </c>
      <c r="C13" s="364">
        <v>236</v>
      </c>
      <c r="D13" s="364">
        <v>160</v>
      </c>
      <c r="E13" s="502" t="s">
        <v>323</v>
      </c>
      <c r="F13" s="504" t="s">
        <v>324</v>
      </c>
      <c r="G13" s="364">
        <v>7</v>
      </c>
      <c r="H13" s="364"/>
    </row>
    <row r="14" spans="1:8" ht="15.75">
      <c r="A14" s="502" t="s">
        <v>325</v>
      </c>
      <c r="B14" s="503" t="s">
        <v>326</v>
      </c>
      <c r="C14" s="364">
        <v>74</v>
      </c>
      <c r="D14" s="364">
        <v>57</v>
      </c>
      <c r="E14" s="505" t="s">
        <v>327</v>
      </c>
      <c r="F14" s="504" t="s">
        <v>328</v>
      </c>
      <c r="G14" s="364">
        <v>197</v>
      </c>
      <c r="H14" s="364">
        <v>120</v>
      </c>
    </row>
    <row r="15" spans="1:8" ht="15.75">
      <c r="A15" s="502" t="s">
        <v>329</v>
      </c>
      <c r="B15" s="503" t="s">
        <v>330</v>
      </c>
      <c r="C15" s="364">
        <v>248</v>
      </c>
      <c r="D15" s="364">
        <v>131</v>
      </c>
      <c r="E15" s="505" t="s">
        <v>111</v>
      </c>
      <c r="F15" s="504" t="s">
        <v>331</v>
      </c>
      <c r="G15" s="364">
        <v>69</v>
      </c>
      <c r="H15" s="364">
        <v>187</v>
      </c>
    </row>
    <row r="16" spans="1:8" ht="15.75">
      <c r="A16" s="502" t="s">
        <v>332</v>
      </c>
      <c r="B16" s="503" t="s">
        <v>333</v>
      </c>
      <c r="C16" s="364">
        <v>51</v>
      </c>
      <c r="D16" s="364">
        <v>28</v>
      </c>
      <c r="E16" s="506" t="s">
        <v>84</v>
      </c>
      <c r="F16" s="507" t="s">
        <v>334</v>
      </c>
      <c r="G16" s="508">
        <f>SUM(G12:G15)</f>
        <v>285</v>
      </c>
      <c r="H16" s="509">
        <f>SUM(H12:H15)</f>
        <v>307</v>
      </c>
    </row>
    <row r="17" spans="1:8" ht="31.5">
      <c r="A17" s="502" t="s">
        <v>335</v>
      </c>
      <c r="B17" s="503" t="s">
        <v>336</v>
      </c>
      <c r="C17" s="364">
        <v>5</v>
      </c>
      <c r="D17" s="364"/>
      <c r="E17" s="505"/>
      <c r="F17" s="510"/>
      <c r="G17" s="500"/>
      <c r="H17" s="501"/>
    </row>
    <row r="18" spans="1:8" ht="31.5">
      <c r="A18" s="502" t="s">
        <v>337</v>
      </c>
      <c r="B18" s="503" t="s">
        <v>338</v>
      </c>
      <c r="C18" s="364"/>
      <c r="D18" s="364"/>
      <c r="E18" s="495" t="s">
        <v>339</v>
      </c>
      <c r="F18" s="511" t="s">
        <v>340</v>
      </c>
      <c r="G18" s="512">
        <v>37</v>
      </c>
      <c r="H18" s="512">
        <v>29</v>
      </c>
    </row>
    <row r="19" spans="1:8" ht="15.75">
      <c r="A19" s="502" t="s">
        <v>341</v>
      </c>
      <c r="B19" s="503" t="s">
        <v>342</v>
      </c>
      <c r="C19" s="364">
        <v>38</v>
      </c>
      <c r="D19" s="364">
        <v>37</v>
      </c>
      <c r="E19" s="502" t="s">
        <v>343</v>
      </c>
      <c r="F19" s="510" t="s">
        <v>344</v>
      </c>
      <c r="G19" s="364"/>
      <c r="H19" s="398"/>
    </row>
    <row r="20" spans="1:8" ht="15.75">
      <c r="A20" s="513" t="s">
        <v>345</v>
      </c>
      <c r="B20" s="503" t="s">
        <v>346</v>
      </c>
      <c r="C20" s="364"/>
      <c r="D20" s="364"/>
      <c r="E20" s="495"/>
      <c r="F20" s="499"/>
      <c r="G20" s="500"/>
      <c r="H20" s="501"/>
    </row>
    <row r="21" spans="1:8" ht="15.75">
      <c r="A21" s="513" t="s">
        <v>347</v>
      </c>
      <c r="B21" s="503" t="s">
        <v>348</v>
      </c>
      <c r="C21" s="364"/>
      <c r="D21" s="364"/>
      <c r="E21" s="495" t="s">
        <v>349</v>
      </c>
      <c r="F21" s="499"/>
      <c r="G21" s="500"/>
      <c r="H21" s="501"/>
    </row>
    <row r="22" spans="1:8" ht="15.75">
      <c r="A22" s="506" t="s">
        <v>84</v>
      </c>
      <c r="B22" s="514" t="s">
        <v>350</v>
      </c>
      <c r="C22" s="508">
        <f>SUM(C12:C18)+C19</f>
        <v>900</v>
      </c>
      <c r="D22" s="509">
        <f>SUM(D12:D18)+D19</f>
        <v>508</v>
      </c>
      <c r="E22" s="502" t="s">
        <v>351</v>
      </c>
      <c r="F22" s="510" t="s">
        <v>352</v>
      </c>
      <c r="G22" s="364">
        <v>16</v>
      </c>
      <c r="H22" s="364">
        <v>17</v>
      </c>
    </row>
    <row r="23" spans="1:8" ht="15.75">
      <c r="A23" s="495"/>
      <c r="B23" s="503"/>
      <c r="C23" s="500"/>
      <c r="D23" s="501"/>
      <c r="E23" s="513" t="s">
        <v>353</v>
      </c>
      <c r="F23" s="510" t="s">
        <v>354</v>
      </c>
      <c r="G23" s="364"/>
      <c r="H23" s="364"/>
    </row>
    <row r="24" spans="1:8" ht="31.5">
      <c r="A24" s="495" t="s">
        <v>355</v>
      </c>
      <c r="B24" s="510"/>
      <c r="C24" s="500"/>
      <c r="D24" s="501"/>
      <c r="E24" s="502" t="s">
        <v>356</v>
      </c>
      <c r="F24" s="510" t="s">
        <v>357</v>
      </c>
      <c r="G24" s="364"/>
      <c r="H24" s="364"/>
    </row>
    <row r="25" spans="1:8" ht="31.5">
      <c r="A25" s="502" t="s">
        <v>358</v>
      </c>
      <c r="B25" s="510" t="s">
        <v>359</v>
      </c>
      <c r="C25" s="364">
        <v>13</v>
      </c>
      <c r="D25" s="364">
        <v>12</v>
      </c>
      <c r="E25" s="502" t="s">
        <v>360</v>
      </c>
      <c r="F25" s="510" t="s">
        <v>361</v>
      </c>
      <c r="G25" s="364"/>
      <c r="H25" s="364"/>
    </row>
    <row r="26" spans="1:8" ht="31.5">
      <c r="A26" s="502" t="s">
        <v>362</v>
      </c>
      <c r="B26" s="510" t="s">
        <v>363</v>
      </c>
      <c r="C26" s="364"/>
      <c r="D26" s="364"/>
      <c r="E26" s="502" t="s">
        <v>364</v>
      </c>
      <c r="F26" s="510" t="s">
        <v>365</v>
      </c>
      <c r="G26" s="364"/>
      <c r="H26" s="364"/>
    </row>
    <row r="27" spans="1:8" ht="31.5">
      <c r="A27" s="502" t="s">
        <v>366</v>
      </c>
      <c r="B27" s="510" t="s">
        <v>367</v>
      </c>
      <c r="C27" s="364"/>
      <c r="D27" s="364"/>
      <c r="E27" s="506" t="s">
        <v>136</v>
      </c>
      <c r="F27" s="511" t="s">
        <v>368</v>
      </c>
      <c r="G27" s="508">
        <f>SUM(G22:G26)</f>
        <v>16</v>
      </c>
      <c r="H27" s="509">
        <f>SUM(H22:H26)</f>
        <v>17</v>
      </c>
    </row>
    <row r="28" spans="1:8" ht="15.75">
      <c r="A28" s="502" t="s">
        <v>111</v>
      </c>
      <c r="B28" s="510" t="s">
        <v>369</v>
      </c>
      <c r="C28" s="364">
        <v>4</v>
      </c>
      <c r="D28" s="364">
        <v>4</v>
      </c>
      <c r="E28" s="513"/>
      <c r="F28" s="499"/>
      <c r="G28" s="500"/>
      <c r="H28" s="501"/>
    </row>
    <row r="29" spans="1:8" ht="15.75">
      <c r="A29" s="506" t="s">
        <v>109</v>
      </c>
      <c r="B29" s="511" t="s">
        <v>370</v>
      </c>
      <c r="C29" s="508">
        <f>SUM(C25:C28)</f>
        <v>17</v>
      </c>
      <c r="D29" s="509">
        <f>SUM(D25:D28)</f>
        <v>16</v>
      </c>
      <c r="E29" s="502"/>
      <c r="F29" s="499"/>
      <c r="G29" s="500"/>
      <c r="H29" s="501"/>
    </row>
    <row r="30" spans="1:8" ht="16.5">
      <c r="A30" s="515"/>
      <c r="B30" s="516"/>
      <c r="C30" s="517"/>
      <c r="D30" s="518"/>
      <c r="E30" s="519"/>
      <c r="F30" s="520"/>
      <c r="G30" s="521"/>
      <c r="H30" s="522"/>
    </row>
    <row r="31" spans="1:8" ht="31.5">
      <c r="A31" s="488" t="s">
        <v>371</v>
      </c>
      <c r="B31" s="483" t="s">
        <v>372</v>
      </c>
      <c r="C31" s="523">
        <f>C29+C22</f>
        <v>917</v>
      </c>
      <c r="D31" s="524">
        <f>D29+D22</f>
        <v>524</v>
      </c>
      <c r="E31" s="488" t="s">
        <v>373</v>
      </c>
      <c r="F31" s="525" t="s">
        <v>374</v>
      </c>
      <c r="G31" s="490">
        <f>G16+G18+G27</f>
        <v>338</v>
      </c>
      <c r="H31" s="491">
        <f>H16+H18+H27</f>
        <v>353</v>
      </c>
    </row>
    <row r="32" spans="1:8" ht="15.75">
      <c r="A32" s="526"/>
      <c r="B32" s="527"/>
      <c r="C32" s="528"/>
      <c r="D32" s="529"/>
      <c r="E32" s="526"/>
      <c r="F32" s="510"/>
      <c r="G32" s="500"/>
      <c r="H32" s="501"/>
    </row>
    <row r="33" spans="1:8" ht="15.75">
      <c r="A33" s="526" t="s">
        <v>375</v>
      </c>
      <c r="B33" s="527" t="s">
        <v>376</v>
      </c>
      <c r="C33" s="530">
        <f>IF((G31-C31)&gt;0,G31-C31,0)</f>
        <v>0</v>
      </c>
      <c r="D33" s="531">
        <f>IF((H31-D31)&gt;0,H31-D31,0)</f>
        <v>0</v>
      </c>
      <c r="E33" s="526" t="s">
        <v>377</v>
      </c>
      <c r="F33" s="511" t="s">
        <v>378</v>
      </c>
      <c r="G33" s="508">
        <f>IF((C31-G31)&gt;0,C31-G31,0)</f>
        <v>579</v>
      </c>
      <c r="H33" s="509">
        <f>IF((D31-H31)&gt;0,D31-H31,0)</f>
        <v>171</v>
      </c>
    </row>
    <row r="34" spans="1:8" ht="31.5">
      <c r="A34" s="532" t="s">
        <v>379</v>
      </c>
      <c r="B34" s="511" t="s">
        <v>380</v>
      </c>
      <c r="C34" s="364"/>
      <c r="D34" s="398"/>
      <c r="E34" s="495" t="s">
        <v>381</v>
      </c>
      <c r="F34" s="510" t="s">
        <v>382</v>
      </c>
      <c r="G34" s="364"/>
      <c r="H34" s="398"/>
    </row>
    <row r="35" spans="1:8" ht="15.75">
      <c r="A35" s="495" t="s">
        <v>383</v>
      </c>
      <c r="B35" s="511" t="s">
        <v>384</v>
      </c>
      <c r="C35" s="364"/>
      <c r="D35" s="398"/>
      <c r="E35" s="495" t="s">
        <v>385</v>
      </c>
      <c r="F35" s="510" t="s">
        <v>386</v>
      </c>
      <c r="G35" s="364"/>
      <c r="H35" s="398"/>
    </row>
    <row r="36" spans="1:8" ht="16.5">
      <c r="A36" s="533" t="s">
        <v>387</v>
      </c>
      <c r="B36" s="516" t="s">
        <v>388</v>
      </c>
      <c r="C36" s="534">
        <f>C31-C34+C35</f>
        <v>917</v>
      </c>
      <c r="D36" s="535">
        <f>D31-D34+D35</f>
        <v>524</v>
      </c>
      <c r="E36" s="536" t="s">
        <v>389</v>
      </c>
      <c r="F36" s="516" t="s">
        <v>390</v>
      </c>
      <c r="G36" s="517">
        <f>G35-G34+G31</f>
        <v>338</v>
      </c>
      <c r="H36" s="518">
        <f>H35-H34+H31</f>
        <v>353</v>
      </c>
    </row>
    <row r="37" spans="1:8" ht="15.75">
      <c r="A37" s="537" t="s">
        <v>391</v>
      </c>
      <c r="B37" s="483" t="s">
        <v>392</v>
      </c>
      <c r="C37" s="523">
        <f>IF((G36-C36)&gt;0,G36-C36,0)</f>
        <v>0</v>
      </c>
      <c r="D37" s="524">
        <f>IF((H36-D36)&gt;0,H36-D36,0)</f>
        <v>0</v>
      </c>
      <c r="E37" s="537" t="s">
        <v>393</v>
      </c>
      <c r="F37" s="525" t="s">
        <v>394</v>
      </c>
      <c r="G37" s="490">
        <f>IF((C36-G36)&gt;0,C36-G36,0)</f>
        <v>579</v>
      </c>
      <c r="H37" s="491">
        <f>IF((D36-H36)&gt;0,D36-H36,0)</f>
        <v>171</v>
      </c>
    </row>
    <row r="38" spans="1:8" ht="15.75">
      <c r="A38" s="495" t="s">
        <v>395</v>
      </c>
      <c r="B38" s="511" t="s">
        <v>396</v>
      </c>
      <c r="C38" s="508">
        <f>C39+C40+C41</f>
        <v>0</v>
      </c>
      <c r="D38" s="509">
        <f>D39+D40+D41</f>
        <v>0</v>
      </c>
      <c r="E38" s="538"/>
      <c r="F38" s="499"/>
      <c r="G38" s="500"/>
      <c r="H38" s="501"/>
    </row>
    <row r="39" spans="1:8" ht="31.5">
      <c r="A39" s="502" t="s">
        <v>397</v>
      </c>
      <c r="B39" s="510" t="s">
        <v>398</v>
      </c>
      <c r="C39" s="364"/>
      <c r="D39" s="364"/>
      <c r="E39" s="538"/>
      <c r="F39" s="499"/>
      <c r="G39" s="500"/>
      <c r="H39" s="501"/>
    </row>
    <row r="40" spans="1:8" ht="31.5">
      <c r="A40" s="502" t="s">
        <v>399</v>
      </c>
      <c r="B40" s="504" t="s">
        <v>400</v>
      </c>
      <c r="C40" s="364"/>
      <c r="D40" s="364"/>
      <c r="E40" s="538"/>
      <c r="F40" s="510"/>
      <c r="G40" s="500"/>
      <c r="H40" s="501"/>
    </row>
    <row r="41" spans="1:8" ht="15.75">
      <c r="A41" s="502" t="s">
        <v>401</v>
      </c>
      <c r="B41" s="504" t="s">
        <v>402</v>
      </c>
      <c r="C41" s="364"/>
      <c r="D41" s="364"/>
      <c r="E41" s="538"/>
      <c r="F41" s="510"/>
      <c r="G41" s="500"/>
      <c r="H41" s="501"/>
    </row>
    <row r="42" spans="1:8" ht="15.75">
      <c r="A42" s="526" t="s">
        <v>403</v>
      </c>
      <c r="B42" s="539" t="s">
        <v>404</v>
      </c>
      <c r="C42" s="530">
        <f>+IF((G36-C36-C38)&gt;0,G36-C36-C38,0)</f>
        <v>0</v>
      </c>
      <c r="D42" s="531">
        <f>+IF((H36-D36-D38)&gt;0,H36-D36-D38,0)</f>
        <v>0</v>
      </c>
      <c r="E42" s="540" t="s">
        <v>405</v>
      </c>
      <c r="F42" s="539" t="s">
        <v>406</v>
      </c>
      <c r="G42" s="530">
        <f>IF(G37&gt;0,IF(C38+G37&lt;0,0,C38+G37),IF(C37-C38&lt;0,C38-C37,0))</f>
        <v>579</v>
      </c>
      <c r="H42" s="531">
        <f>IF(H37&gt;0,IF(D38+H37&lt;0,0,D38+H37),IF(D37-D38&lt;0,D38-D37,0))</f>
        <v>171</v>
      </c>
    </row>
    <row r="43" spans="1:8" ht="15.75">
      <c r="A43" s="526" t="s">
        <v>407</v>
      </c>
      <c r="B43" s="527" t="s">
        <v>408</v>
      </c>
      <c r="C43" s="364"/>
      <c r="D43" s="398"/>
      <c r="E43" s="526" t="s">
        <v>407</v>
      </c>
      <c r="F43" s="539" t="s">
        <v>409</v>
      </c>
      <c r="G43" s="360">
        <v>246</v>
      </c>
      <c r="H43" s="360">
        <v>66</v>
      </c>
    </row>
    <row r="44" spans="1:8" ht="16.5">
      <c r="A44" s="536" t="s">
        <v>410</v>
      </c>
      <c r="B44" s="486" t="s">
        <v>411</v>
      </c>
      <c r="C44" s="517">
        <f>IF(G42=0,IF(C42-C43&gt;0,C42-C43+G43,0),IF(G42-G43&lt;0,G43-G42+C42,0))</f>
        <v>0</v>
      </c>
      <c r="D44" s="518">
        <f>IF(H42=0,IF(D42-D43&gt;0,D42-D43+H43,0),IF(H42-H43&lt;0,H43-H42+D42,0))</f>
        <v>0</v>
      </c>
      <c r="E44" s="536" t="s">
        <v>412</v>
      </c>
      <c r="F44" s="541" t="s">
        <v>413</v>
      </c>
      <c r="G44" s="517">
        <f>IF(C42=0,IF(G42-G43&gt;0,G42-G43+C43,0),IF(C42-C43&lt;0,C43-C42+G43,0))</f>
        <v>333</v>
      </c>
      <c r="H44" s="518">
        <f>IF(D42=0,IF(H42-H43&gt;0,H42-H43+D43,0),IF(D42-D43&lt;0,D43-D42+H43,0))</f>
        <v>105</v>
      </c>
    </row>
    <row r="45" spans="1:8" ht="16.5">
      <c r="A45" s="542" t="s">
        <v>414</v>
      </c>
      <c r="B45" s="543" t="s">
        <v>415</v>
      </c>
      <c r="C45" s="544">
        <f>C36+C38+C42</f>
        <v>917</v>
      </c>
      <c r="D45" s="545">
        <f>D36+D38+D42</f>
        <v>524</v>
      </c>
      <c r="E45" s="542" t="s">
        <v>416</v>
      </c>
      <c r="F45" s="546" t="s">
        <v>417</v>
      </c>
      <c r="G45" s="544">
        <f>G42+G36</f>
        <v>917</v>
      </c>
      <c r="H45" s="545">
        <f>H42+H36</f>
        <v>524</v>
      </c>
    </row>
    <row r="46" spans="1:8" ht="15.75">
      <c r="A46" s="481"/>
      <c r="B46" s="547"/>
      <c r="C46" s="548"/>
      <c r="D46" s="548"/>
      <c r="E46" s="549"/>
      <c r="F46" s="481"/>
      <c r="G46" s="548"/>
      <c r="H46" s="548"/>
    </row>
    <row r="47" spans="1:8" ht="15.75">
      <c r="A47" s="550" t="s">
        <v>418</v>
      </c>
      <c r="B47" s="550"/>
      <c r="C47" s="550"/>
      <c r="D47" s="550"/>
      <c r="E47" s="550"/>
      <c r="F47" s="481"/>
      <c r="G47" s="548"/>
      <c r="H47" s="548"/>
    </row>
    <row r="48" spans="1:8" ht="15.75">
      <c r="A48" s="481"/>
      <c r="B48" s="547"/>
      <c r="C48" s="548"/>
      <c r="D48" s="548"/>
      <c r="E48" s="549"/>
      <c r="F48" s="481"/>
      <c r="G48" s="548"/>
      <c r="H48" s="548"/>
    </row>
    <row r="49" spans="1:8" ht="15.75">
      <c r="A49" s="481"/>
      <c r="B49" s="481"/>
      <c r="C49" s="548"/>
      <c r="D49" s="548"/>
      <c r="E49" s="481"/>
      <c r="F49" s="481"/>
      <c r="G49" s="551"/>
      <c r="H49" s="551"/>
    </row>
    <row r="50" spans="1:13" s="310" customFormat="1" ht="15.75">
      <c r="A50" s="92" t="s">
        <v>8</v>
      </c>
      <c r="B50" s="56">
        <f>pdeReportingDate</f>
        <v>44433</v>
      </c>
      <c r="C50" s="56"/>
      <c r="D50" s="56"/>
      <c r="E50" s="56"/>
      <c r="F50" s="56"/>
      <c r="G50" s="56"/>
      <c r="H50" s="56"/>
      <c r="M50" s="473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3"/>
    </row>
    <row r="52" spans="1:8" s="310" customFormat="1" ht="15.75">
      <c r="A52" s="94" t="s">
        <v>306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16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307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308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1"/>
      <c r="B62" s="481"/>
      <c r="C62" s="548"/>
      <c r="D62" s="548"/>
      <c r="E62" s="481"/>
      <c r="F62" s="481"/>
      <c r="G62" s="551"/>
      <c r="H62" s="551"/>
    </row>
    <row r="63" spans="1:8" ht="15.75">
      <c r="A63" s="481"/>
      <c r="B63" s="481"/>
      <c r="C63" s="548"/>
      <c r="D63" s="548"/>
      <c r="E63" s="481"/>
      <c r="F63" s="481"/>
      <c r="G63" s="551"/>
      <c r="H63" s="551"/>
    </row>
    <row r="64" spans="1:8" ht="15.75">
      <c r="A64" s="481"/>
      <c r="B64" s="481"/>
      <c r="C64" s="548"/>
      <c r="D64" s="548"/>
      <c r="E64" s="481"/>
      <c r="F64" s="481"/>
      <c r="G64" s="551"/>
      <c r="H64" s="551"/>
    </row>
    <row r="65" spans="1:8" ht="15.75">
      <c r="A65" s="481"/>
      <c r="B65" s="481"/>
      <c r="C65" s="548"/>
      <c r="D65" s="548"/>
      <c r="E65" s="481"/>
      <c r="F65" s="481"/>
      <c r="G65" s="551"/>
      <c r="H65" s="551"/>
    </row>
    <row r="66" spans="1:8" ht="15.75">
      <c r="A66" s="481"/>
      <c r="B66" s="481"/>
      <c r="C66" s="548"/>
      <c r="D66" s="548"/>
      <c r="E66" s="481"/>
      <c r="F66" s="481"/>
      <c r="G66" s="551"/>
      <c r="H66" s="551"/>
    </row>
    <row r="67" spans="1:8" ht="15.75">
      <c r="A67" s="481"/>
      <c r="B67" s="481"/>
      <c r="C67" s="548"/>
      <c r="D67" s="548"/>
      <c r="E67" s="481"/>
      <c r="F67" s="481"/>
      <c r="G67" s="551"/>
      <c r="H67" s="551"/>
    </row>
    <row r="68" spans="1:8" ht="15.75">
      <c r="A68" s="481"/>
      <c r="B68" s="481"/>
      <c r="C68" s="548"/>
      <c r="D68" s="548"/>
      <c r="E68" s="481"/>
      <c r="F68" s="481"/>
      <c r="G68" s="551"/>
      <c r="H68" s="551"/>
    </row>
    <row r="69" spans="1:8" ht="15.75">
      <c r="A69" s="481"/>
      <c r="B69" s="481"/>
      <c r="C69" s="548"/>
      <c r="D69" s="548"/>
      <c r="E69" s="481"/>
      <c r="F69" s="481"/>
      <c r="G69" s="551"/>
      <c r="H69" s="551"/>
    </row>
    <row r="70" spans="1:8" ht="15.75">
      <c r="A70" s="481"/>
      <c r="B70" s="481"/>
      <c r="C70" s="548"/>
      <c r="D70" s="548"/>
      <c r="E70" s="481"/>
      <c r="F70" s="481"/>
      <c r="G70" s="551"/>
      <c r="H70" s="551"/>
    </row>
    <row r="71" spans="1:8" ht="15.75">
      <c r="A71" s="481"/>
      <c r="B71" s="481"/>
      <c r="C71" s="548"/>
      <c r="D71" s="548"/>
      <c r="E71" s="481"/>
      <c r="F71" s="481"/>
      <c r="G71" s="551"/>
      <c r="H71" s="551"/>
    </row>
    <row r="72" spans="1:8" ht="15.75">
      <c r="A72" s="481"/>
      <c r="B72" s="481"/>
      <c r="C72" s="548"/>
      <c r="D72" s="548"/>
      <c r="E72" s="481"/>
      <c r="F72" s="481"/>
      <c r="G72" s="551"/>
      <c r="H72" s="551"/>
    </row>
    <row r="73" spans="1:8" ht="15.75">
      <c r="A73" s="481"/>
      <c r="B73" s="481"/>
      <c r="C73" s="548"/>
      <c r="D73" s="548"/>
      <c r="E73" s="481"/>
      <c r="F73" s="481"/>
      <c r="G73" s="551"/>
      <c r="H73" s="551"/>
    </row>
    <row r="74" spans="1:8" ht="15.75">
      <c r="A74" s="481"/>
      <c r="B74" s="481"/>
      <c r="C74" s="548"/>
      <c r="D74" s="548"/>
      <c r="E74" s="481"/>
      <c r="F74" s="481"/>
      <c r="G74" s="551"/>
      <c r="H74" s="551"/>
    </row>
    <row r="75" spans="1:8" ht="15.75">
      <c r="A75" s="481"/>
      <c r="B75" s="481"/>
      <c r="C75" s="548"/>
      <c r="D75" s="548"/>
      <c r="E75" s="481"/>
      <c r="F75" s="481"/>
      <c r="G75" s="551"/>
      <c r="H75" s="551"/>
    </row>
    <row r="76" spans="1:8" ht="15.75">
      <c r="A76" s="481"/>
      <c r="B76" s="481"/>
      <c r="C76" s="548"/>
      <c r="D76" s="548"/>
      <c r="E76" s="481"/>
      <c r="F76" s="481"/>
      <c r="G76" s="551"/>
      <c r="H76" s="551"/>
    </row>
    <row r="77" spans="1:8" ht="15.75">
      <c r="A77" s="481"/>
      <c r="B77" s="481"/>
      <c r="C77" s="548"/>
      <c r="D77" s="548"/>
      <c r="E77" s="481"/>
      <c r="F77" s="481"/>
      <c r="G77" s="551"/>
      <c r="H77" s="551"/>
    </row>
    <row r="78" spans="1:8" ht="15.75">
      <c r="A78" s="481"/>
      <c r="B78" s="481"/>
      <c r="C78" s="548"/>
      <c r="D78" s="548"/>
      <c r="E78" s="481"/>
      <c r="F78" s="481"/>
      <c r="G78" s="551"/>
      <c r="H78" s="551"/>
    </row>
    <row r="79" spans="1:8" ht="15.75">
      <c r="A79" s="481"/>
      <c r="B79" s="481"/>
      <c r="C79" s="548"/>
      <c r="D79" s="548"/>
      <c r="E79" s="481"/>
      <c r="F79" s="481"/>
      <c r="G79" s="551"/>
      <c r="H79" s="551"/>
    </row>
    <row r="80" spans="1:8" ht="15.75">
      <c r="A80" s="481"/>
      <c r="B80" s="481"/>
      <c r="C80" s="548"/>
      <c r="D80" s="548"/>
      <c r="E80" s="481"/>
      <c r="F80" s="481"/>
      <c r="G80" s="551"/>
      <c r="H80" s="551"/>
    </row>
    <row r="81" spans="1:8" ht="15.75">
      <c r="A81" s="481"/>
      <c r="B81" s="481"/>
      <c r="C81" s="548"/>
      <c r="D81" s="548"/>
      <c r="E81" s="481"/>
      <c r="F81" s="481"/>
      <c r="G81" s="551"/>
      <c r="H81" s="551"/>
    </row>
    <row r="82" spans="1:8" ht="15.75">
      <c r="A82" s="481"/>
      <c r="B82" s="481"/>
      <c r="C82" s="548"/>
      <c r="D82" s="548"/>
      <c r="E82" s="481"/>
      <c r="F82" s="481"/>
      <c r="G82" s="551"/>
      <c r="H82" s="551"/>
    </row>
    <row r="83" spans="1:8" ht="15.75">
      <c r="A83" s="481"/>
      <c r="B83" s="481"/>
      <c r="C83" s="548"/>
      <c r="D83" s="548"/>
      <c r="E83" s="481"/>
      <c r="F83" s="481"/>
      <c r="G83" s="551"/>
      <c r="H83" s="551"/>
    </row>
    <row r="84" spans="1:8" ht="15.75">
      <c r="A84" s="481"/>
      <c r="B84" s="481"/>
      <c r="C84" s="548"/>
      <c r="D84" s="548"/>
      <c r="E84" s="481"/>
      <c r="F84" s="481"/>
      <c r="G84" s="551"/>
      <c r="H84" s="551"/>
    </row>
    <row r="85" spans="1:8" ht="15.75">
      <c r="A85" s="481"/>
      <c r="B85" s="481"/>
      <c r="C85" s="548"/>
      <c r="D85" s="548"/>
      <c r="E85" s="481"/>
      <c r="F85" s="481"/>
      <c r="G85" s="551"/>
      <c r="H85" s="551"/>
    </row>
    <row r="86" spans="1:8" ht="15.75">
      <c r="A86" s="481"/>
      <c r="B86" s="481"/>
      <c r="C86" s="548"/>
      <c r="D86" s="548"/>
      <c r="E86" s="481"/>
      <c r="F86" s="481"/>
      <c r="G86" s="551"/>
      <c r="H86" s="551"/>
    </row>
    <row r="87" spans="1:8" ht="15.75">
      <c r="A87" s="481"/>
      <c r="B87" s="481"/>
      <c r="C87" s="548"/>
      <c r="D87" s="548"/>
      <c r="E87" s="481"/>
      <c r="F87" s="481"/>
      <c r="G87" s="551"/>
      <c r="H87" s="551"/>
    </row>
    <row r="88" spans="1:8" ht="15.75">
      <c r="A88" s="481"/>
      <c r="B88" s="481"/>
      <c r="C88" s="548"/>
      <c r="D88" s="548"/>
      <c r="E88" s="481"/>
      <c r="F88" s="481"/>
      <c r="G88" s="551"/>
      <c r="H88" s="551"/>
    </row>
    <row r="89" spans="1:8" ht="15.75">
      <c r="A89" s="481"/>
      <c r="B89" s="481"/>
      <c r="C89" s="548"/>
      <c r="D89" s="548"/>
      <c r="E89" s="481"/>
      <c r="F89" s="481"/>
      <c r="G89" s="551"/>
      <c r="H89" s="551"/>
    </row>
    <row r="90" spans="1:8" ht="15.75">
      <c r="A90" s="481"/>
      <c r="B90" s="481"/>
      <c r="C90" s="548"/>
      <c r="D90" s="548"/>
      <c r="E90" s="481"/>
      <c r="F90" s="481"/>
      <c r="G90" s="551"/>
      <c r="H90" s="551"/>
    </row>
    <row r="91" spans="1:8" ht="15.75">
      <c r="A91" s="481"/>
      <c r="B91" s="481"/>
      <c r="C91" s="548"/>
      <c r="D91" s="548"/>
      <c r="E91" s="481"/>
      <c r="F91" s="481"/>
      <c r="G91" s="551"/>
      <c r="H91" s="551"/>
    </row>
    <row r="92" spans="1:8" ht="15.75">
      <c r="A92" s="481"/>
      <c r="B92" s="481"/>
      <c r="C92" s="548"/>
      <c r="D92" s="548"/>
      <c r="E92" s="481"/>
      <c r="F92" s="481"/>
      <c r="G92" s="551"/>
      <c r="H92" s="551"/>
    </row>
    <row r="93" spans="1:8" ht="15.75">
      <c r="A93" s="481"/>
      <c r="B93" s="481"/>
      <c r="C93" s="548"/>
      <c r="D93" s="548"/>
      <c r="E93" s="481"/>
      <c r="F93" s="481"/>
      <c r="G93" s="551"/>
      <c r="H93" s="551"/>
    </row>
    <row r="94" spans="1:8" ht="15.75">
      <c r="A94" s="481"/>
      <c r="B94" s="481"/>
      <c r="C94" s="548"/>
      <c r="D94" s="548"/>
      <c r="E94" s="481"/>
      <c r="F94" s="481"/>
      <c r="G94" s="551"/>
      <c r="H94" s="551"/>
    </row>
    <row r="95" spans="1:8" ht="15.75">
      <c r="A95" s="481"/>
      <c r="B95" s="481"/>
      <c r="C95" s="548"/>
      <c r="D95" s="548"/>
      <c r="E95" s="481"/>
      <c r="F95" s="481"/>
      <c r="G95" s="551"/>
      <c r="H95" s="551"/>
    </row>
    <row r="96" spans="1:8" ht="15.75">
      <c r="A96" s="481"/>
      <c r="B96" s="481"/>
      <c r="C96" s="548"/>
      <c r="D96" s="548"/>
      <c r="E96" s="481"/>
      <c r="F96" s="481"/>
      <c r="G96" s="551"/>
      <c r="H96" s="551"/>
    </row>
    <row r="97" spans="1:8" ht="15.75">
      <c r="A97" s="481"/>
      <c r="B97" s="481"/>
      <c r="C97" s="548"/>
      <c r="D97" s="548"/>
      <c r="E97" s="481"/>
      <c r="F97" s="481"/>
      <c r="G97" s="551"/>
      <c r="H97" s="551"/>
    </row>
    <row r="98" spans="1:8" ht="15.75">
      <c r="A98" s="481"/>
      <c r="B98" s="481"/>
      <c r="C98" s="548"/>
      <c r="D98" s="548"/>
      <c r="E98" s="481"/>
      <c r="F98" s="481"/>
      <c r="G98" s="551"/>
      <c r="H98" s="551"/>
    </row>
    <row r="99" spans="1:8" ht="15.75">
      <c r="A99" s="481"/>
      <c r="B99" s="481"/>
      <c r="C99" s="548"/>
      <c r="D99" s="548"/>
      <c r="E99" s="481"/>
      <c r="F99" s="481"/>
      <c r="G99" s="551"/>
      <c r="H99" s="551"/>
    </row>
    <row r="100" spans="1:8" ht="15.75">
      <c r="A100" s="481"/>
      <c r="B100" s="481"/>
      <c r="C100" s="548"/>
      <c r="D100" s="548"/>
      <c r="E100" s="481"/>
      <c r="F100" s="481"/>
      <c r="G100" s="551"/>
      <c r="H100" s="551"/>
    </row>
    <row r="101" spans="1:8" ht="15.75">
      <c r="A101" s="481"/>
      <c r="B101" s="481"/>
      <c r="C101" s="548"/>
      <c r="D101" s="548"/>
      <c r="E101" s="481"/>
      <c r="F101" s="481"/>
      <c r="G101" s="551"/>
      <c r="H101" s="551"/>
    </row>
    <row r="102" spans="1:8" ht="15.75">
      <c r="A102" s="481"/>
      <c r="B102" s="481"/>
      <c r="C102" s="548"/>
      <c r="D102" s="548"/>
      <c r="E102" s="481"/>
      <c r="F102" s="481"/>
      <c r="G102" s="551"/>
      <c r="H102" s="551"/>
    </row>
    <row r="103" spans="1:8" ht="15.75">
      <c r="A103" s="481"/>
      <c r="B103" s="481"/>
      <c r="C103" s="548"/>
      <c r="D103" s="548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9">
      <selection activeCell="A58" sqref="A58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419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30.06.2021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39</v>
      </c>
      <c r="E7" s="417"/>
      <c r="F7" s="410"/>
      <c r="G7" s="410"/>
    </row>
    <row r="8" spans="1:6" ht="33.75" customHeight="1">
      <c r="A8" s="418" t="s">
        <v>420</v>
      </c>
      <c r="B8" s="419" t="s">
        <v>41</v>
      </c>
      <c r="C8" s="420" t="s">
        <v>42</v>
      </c>
      <c r="D8" s="421" t="s">
        <v>46</v>
      </c>
      <c r="E8" s="422"/>
      <c r="F8" s="422"/>
    </row>
    <row r="9" spans="1:6" ht="16.5">
      <c r="A9" s="423" t="s">
        <v>47</v>
      </c>
      <c r="B9" s="424" t="s">
        <v>48</v>
      </c>
      <c r="C9" s="425">
        <v>1</v>
      </c>
      <c r="D9" s="426">
        <v>2</v>
      </c>
      <c r="E9" s="422"/>
      <c r="F9" s="422"/>
    </row>
    <row r="10" spans="1:6" ht="15.75">
      <c r="A10" s="427" t="s">
        <v>421</v>
      </c>
      <c r="B10" s="428"/>
      <c r="C10" s="429"/>
      <c r="D10" s="430"/>
      <c r="E10" s="431"/>
      <c r="F10" s="431"/>
    </row>
    <row r="11" spans="1:6" ht="15.75">
      <c r="A11" s="432" t="s">
        <v>422</v>
      </c>
      <c r="B11" s="433" t="s">
        <v>423</v>
      </c>
      <c r="C11" s="195">
        <v>660</v>
      </c>
      <c r="D11" s="195">
        <v>799</v>
      </c>
      <c r="E11" s="431"/>
      <c r="F11" s="431"/>
    </row>
    <row r="12" spans="1:13" ht="15.75">
      <c r="A12" s="432" t="s">
        <v>424</v>
      </c>
      <c r="B12" s="433" t="s">
        <v>425</v>
      </c>
      <c r="C12" s="195">
        <v>-776</v>
      </c>
      <c r="D12" s="195">
        <v>-579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426</v>
      </c>
      <c r="B13" s="433" t="s">
        <v>427</v>
      </c>
      <c r="C13" s="195"/>
      <c r="D13" s="195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428</v>
      </c>
      <c r="B14" s="433" t="s">
        <v>429</v>
      </c>
      <c r="C14" s="195">
        <v>-360</v>
      </c>
      <c r="D14" s="195">
        <v>-326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430</v>
      </c>
      <c r="B15" s="433" t="s">
        <v>431</v>
      </c>
      <c r="C15" s="195">
        <v>-662</v>
      </c>
      <c r="D15" s="195">
        <v>-64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432</v>
      </c>
      <c r="B16" s="433" t="s">
        <v>433</v>
      </c>
      <c r="C16" s="195"/>
      <c r="D16" s="195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434</v>
      </c>
      <c r="B17" s="433" t="s">
        <v>435</v>
      </c>
      <c r="C17" s="195"/>
      <c r="D17" s="195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436</v>
      </c>
      <c r="B18" s="433" t="s">
        <v>437</v>
      </c>
      <c r="C18" s="195">
        <v>-3</v>
      </c>
      <c r="D18" s="195">
        <v>-3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438</v>
      </c>
      <c r="B19" s="437" t="s">
        <v>439</v>
      </c>
      <c r="C19" s="195"/>
      <c r="D19" s="195"/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440</v>
      </c>
      <c r="B20" s="433" t="s">
        <v>441</v>
      </c>
      <c r="C20" s="195">
        <v>-69</v>
      </c>
      <c r="D20" s="195">
        <v>-11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442</v>
      </c>
      <c r="B21" s="439" t="s">
        <v>443</v>
      </c>
      <c r="C21" s="440">
        <f>SUM(C11:C20)</f>
        <v>-1210</v>
      </c>
      <c r="D21" s="441">
        <f>SUM(D11:D20)</f>
        <v>-184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444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445</v>
      </c>
      <c r="B23" s="433" t="s">
        <v>446</v>
      </c>
      <c r="C23" s="195">
        <v>-2570</v>
      </c>
      <c r="D23" s="195"/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447</v>
      </c>
      <c r="B24" s="433" t="s">
        <v>448</v>
      </c>
      <c r="C24" s="195">
        <v>3600</v>
      </c>
      <c r="D24" s="195"/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449</v>
      </c>
      <c r="B25" s="433" t="s">
        <v>450</v>
      </c>
      <c r="C25" s="195">
        <v>-22</v>
      </c>
      <c r="D25" s="195">
        <v>-10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451</v>
      </c>
      <c r="B26" s="433" t="s">
        <v>452</v>
      </c>
      <c r="C26" s="195">
        <v>2</v>
      </c>
      <c r="D26" s="195">
        <v>6</v>
      </c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453</v>
      </c>
      <c r="B27" s="433" t="s">
        <v>454</v>
      </c>
      <c r="C27" s="195"/>
      <c r="D27" s="195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455</v>
      </c>
      <c r="B28" s="433" t="s">
        <v>456</v>
      </c>
      <c r="C28" s="195"/>
      <c r="D28" s="195">
        <v>250</v>
      </c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457</v>
      </c>
      <c r="B29" s="433" t="s">
        <v>458</v>
      </c>
      <c r="C29" s="195"/>
      <c r="D29" s="195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459</v>
      </c>
      <c r="B30" s="433" t="s">
        <v>460</v>
      </c>
      <c r="C30" s="195"/>
      <c r="D30" s="195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438</v>
      </c>
      <c r="B31" s="433" t="s">
        <v>461</v>
      </c>
      <c r="C31" s="195"/>
      <c r="D31" s="195"/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462</v>
      </c>
      <c r="B32" s="433" t="s">
        <v>463</v>
      </c>
      <c r="C32" s="195"/>
      <c r="D32" s="195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464</v>
      </c>
      <c r="B33" s="439" t="s">
        <v>465</v>
      </c>
      <c r="C33" s="440">
        <f>SUM(C23:C32)</f>
        <v>1010</v>
      </c>
      <c r="D33" s="441">
        <f>SUM(D23:D32)</f>
        <v>246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466</v>
      </c>
      <c r="B34" s="444"/>
      <c r="C34" s="445"/>
      <c r="D34" s="446"/>
      <c r="E34" s="431"/>
      <c r="F34" s="431"/>
    </row>
    <row r="35" spans="1:6" ht="15.75">
      <c r="A35" s="432" t="s">
        <v>467</v>
      </c>
      <c r="B35" s="433" t="s">
        <v>468</v>
      </c>
      <c r="C35" s="195"/>
      <c r="D35" s="195"/>
      <c r="E35" s="431"/>
      <c r="F35" s="431"/>
    </row>
    <row r="36" spans="1:6" ht="15.75">
      <c r="A36" s="436" t="s">
        <v>469</v>
      </c>
      <c r="B36" s="433" t="s">
        <v>470</v>
      </c>
      <c r="C36" s="195"/>
      <c r="D36" s="195"/>
      <c r="E36" s="431"/>
      <c r="F36" s="431"/>
    </row>
    <row r="37" spans="1:6" ht="15.75">
      <c r="A37" s="432" t="s">
        <v>471</v>
      </c>
      <c r="B37" s="433" t="s">
        <v>472</v>
      </c>
      <c r="C37" s="195"/>
      <c r="D37" s="195">
        <v>8</v>
      </c>
      <c r="E37" s="431"/>
      <c r="F37" s="431"/>
    </row>
    <row r="38" spans="1:6" ht="15.75">
      <c r="A38" s="432" t="s">
        <v>473</v>
      </c>
      <c r="B38" s="433" t="s">
        <v>474</v>
      </c>
      <c r="C38" s="195"/>
      <c r="D38" s="195"/>
      <c r="E38" s="431"/>
      <c r="F38" s="431"/>
    </row>
    <row r="39" spans="1:6" ht="15.75">
      <c r="A39" s="432" t="s">
        <v>475</v>
      </c>
      <c r="B39" s="433" t="s">
        <v>476</v>
      </c>
      <c r="C39" s="195"/>
      <c r="D39" s="195"/>
      <c r="E39" s="431"/>
      <c r="F39" s="431"/>
    </row>
    <row r="40" spans="1:6" ht="31.5">
      <c r="A40" s="432" t="s">
        <v>477</v>
      </c>
      <c r="B40" s="433" t="s">
        <v>478</v>
      </c>
      <c r="C40" s="195"/>
      <c r="D40" s="195"/>
      <c r="E40" s="431"/>
      <c r="F40" s="431"/>
    </row>
    <row r="41" spans="1:6" ht="15.75">
      <c r="A41" s="432" t="s">
        <v>479</v>
      </c>
      <c r="B41" s="433" t="s">
        <v>480</v>
      </c>
      <c r="C41" s="195"/>
      <c r="D41" s="195"/>
      <c r="E41" s="431"/>
      <c r="F41" s="431"/>
    </row>
    <row r="42" spans="1:8" ht="15.75">
      <c r="A42" s="432" t="s">
        <v>481</v>
      </c>
      <c r="B42" s="433" t="s">
        <v>482</v>
      </c>
      <c r="C42" s="195"/>
      <c r="D42" s="195"/>
      <c r="E42" s="431"/>
      <c r="F42" s="431"/>
      <c r="G42" s="435"/>
      <c r="H42" s="435"/>
    </row>
    <row r="43" spans="1:8" ht="16.5">
      <c r="A43" s="447" t="s">
        <v>483</v>
      </c>
      <c r="B43" s="448" t="s">
        <v>484</v>
      </c>
      <c r="C43" s="449">
        <f>SUM(C35:C42)</f>
        <v>0</v>
      </c>
      <c r="D43" s="450">
        <f>SUM(D35:D42)</f>
        <v>8</v>
      </c>
      <c r="E43" s="431"/>
      <c r="F43" s="431"/>
      <c r="G43" s="435"/>
      <c r="H43" s="435"/>
    </row>
    <row r="44" spans="1:8" ht="16.5">
      <c r="A44" s="451" t="s">
        <v>485</v>
      </c>
      <c r="B44" s="452" t="s">
        <v>486</v>
      </c>
      <c r="C44" s="453">
        <f>C43+C33+C21</f>
        <v>-200</v>
      </c>
      <c r="D44" s="454">
        <f>D43+D33+D21</f>
        <v>70</v>
      </c>
      <c r="E44" s="431"/>
      <c r="F44" s="431"/>
      <c r="G44" s="435"/>
      <c r="H44" s="435"/>
    </row>
    <row r="45" spans="1:8" ht="16.5">
      <c r="A45" s="455" t="s">
        <v>487</v>
      </c>
      <c r="B45" s="456" t="s">
        <v>488</v>
      </c>
      <c r="C45" s="457">
        <v>630</v>
      </c>
      <c r="D45" s="457">
        <v>234</v>
      </c>
      <c r="E45" s="431"/>
      <c r="F45" s="431"/>
      <c r="G45" s="435"/>
      <c r="H45" s="435"/>
    </row>
    <row r="46" spans="1:8" ht="16.5">
      <c r="A46" s="458" t="s">
        <v>489</v>
      </c>
      <c r="B46" s="459" t="s">
        <v>490</v>
      </c>
      <c r="C46" s="460">
        <f>C45+C44</f>
        <v>430</v>
      </c>
      <c r="D46" s="461">
        <f>D45+D44</f>
        <v>304</v>
      </c>
      <c r="E46" s="431"/>
      <c r="F46" s="431"/>
      <c r="G46" s="435"/>
      <c r="H46" s="435"/>
    </row>
    <row r="47" spans="1:8" ht="15.75">
      <c r="A47" s="462" t="s">
        <v>491</v>
      </c>
      <c r="B47" s="463" t="s">
        <v>492</v>
      </c>
      <c r="C47" s="464">
        <v>430</v>
      </c>
      <c r="D47" s="464">
        <v>304</v>
      </c>
      <c r="E47" s="431"/>
      <c r="F47" s="431"/>
      <c r="G47" s="435"/>
      <c r="H47" s="435"/>
    </row>
    <row r="48" spans="1:8" ht="16.5">
      <c r="A48" s="465" t="s">
        <v>493</v>
      </c>
      <c r="B48" s="466" t="s">
        <v>494</v>
      </c>
      <c r="C48" s="234"/>
      <c r="D48" s="467"/>
      <c r="G48" s="435"/>
      <c r="H48" s="435"/>
    </row>
    <row r="49" spans="1:8" ht="15.75">
      <c r="A49" s="431"/>
      <c r="B49" s="468"/>
      <c r="C49" s="469"/>
      <c r="D49" s="469"/>
      <c r="G49" s="435"/>
      <c r="H49" s="435"/>
    </row>
    <row r="50" spans="1:8" ht="15.75">
      <c r="A50" s="470" t="s">
        <v>495</v>
      </c>
      <c r="G50" s="435"/>
      <c r="H50" s="435"/>
    </row>
    <row r="51" spans="1:8" ht="15.75">
      <c r="A51" s="471" t="s">
        <v>496</v>
      </c>
      <c r="B51" s="471"/>
      <c r="C51" s="471"/>
      <c r="D51" s="471"/>
      <c r="G51" s="435"/>
      <c r="H51" s="435"/>
    </row>
    <row r="52" spans="1:8" ht="15.75">
      <c r="A52" s="471"/>
      <c r="B52" s="471"/>
      <c r="C52" s="471"/>
      <c r="D52" s="471"/>
      <c r="G52" s="435"/>
      <c r="H52" s="435"/>
    </row>
    <row r="53" spans="1:8" ht="15.75">
      <c r="A53" s="471"/>
      <c r="B53" s="471"/>
      <c r="C53" s="471"/>
      <c r="D53" s="471"/>
      <c r="G53" s="435"/>
      <c r="H53" s="435"/>
    </row>
    <row r="54" spans="1:13" s="310" customFormat="1" ht="15.75">
      <c r="A54" s="92" t="s">
        <v>8</v>
      </c>
      <c r="B54" s="56">
        <f>pdeReportingDate</f>
        <v>44433</v>
      </c>
      <c r="C54" s="56"/>
      <c r="D54" s="56"/>
      <c r="E54" s="56"/>
      <c r="F54" s="472"/>
      <c r="G54" s="472"/>
      <c r="H54" s="472"/>
      <c r="M54" s="473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3"/>
    </row>
    <row r="56" spans="1:8" s="310" customFormat="1" ht="15.75">
      <c r="A56" s="94" t="s">
        <v>306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16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307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308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4">
      <selection activeCell="A39" sqref="A39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497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30.06.2021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498</v>
      </c>
    </row>
    <row r="8" spans="1:14" s="324" customFormat="1" ht="15.75">
      <c r="A8" s="339" t="s">
        <v>499</v>
      </c>
      <c r="B8" s="340" t="s">
        <v>500</v>
      </c>
      <c r="C8" s="341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1" t="s">
        <v>504</v>
      </c>
      <c r="L8" s="341" t="s">
        <v>505</v>
      </c>
      <c r="M8" s="384"/>
      <c r="N8" s="385"/>
    </row>
    <row r="9" spans="1:14" s="324" customFormat="1" ht="31.5">
      <c r="A9" s="343"/>
      <c r="B9" s="344"/>
      <c r="C9" s="345"/>
      <c r="D9" s="346" t="s">
        <v>506</v>
      </c>
      <c r="E9" s="346" t="s">
        <v>507</v>
      </c>
      <c r="F9" s="347" t="s">
        <v>508</v>
      </c>
      <c r="G9" s="347"/>
      <c r="H9" s="347"/>
      <c r="I9" s="386" t="s">
        <v>509</v>
      </c>
      <c r="J9" s="386" t="s">
        <v>510</v>
      </c>
      <c r="K9" s="345"/>
      <c r="L9" s="345"/>
      <c r="M9" s="387" t="s">
        <v>511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512</v>
      </c>
      <c r="G10" s="346" t="s">
        <v>513</v>
      </c>
      <c r="H10" s="346" t="s">
        <v>514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515</v>
      </c>
      <c r="B12" s="355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91" t="s">
        <v>516</v>
      </c>
      <c r="L12" s="355" t="s">
        <v>145</v>
      </c>
      <c r="M12" s="392" t="s">
        <v>153</v>
      </c>
      <c r="N12" s="390"/>
    </row>
    <row r="13" spans="1:14" ht="15.75">
      <c r="A13" s="357" t="s">
        <v>517</v>
      </c>
      <c r="B13" s="358" t="s">
        <v>518</v>
      </c>
      <c r="C13" s="359">
        <f>'1-Баланс'!H18</f>
        <v>24000</v>
      </c>
      <c r="D13" s="359">
        <f>'1-Баланс'!H20</f>
        <v>107</v>
      </c>
      <c r="E13" s="359">
        <f>'1-Баланс'!H21</f>
        <v>0</v>
      </c>
      <c r="F13" s="359">
        <f>'1-Баланс'!H23</f>
        <v>3325</v>
      </c>
      <c r="G13" s="359">
        <f>'1-Баланс'!H24</f>
        <v>0</v>
      </c>
      <c r="H13" s="360">
        <v>2314</v>
      </c>
      <c r="I13" s="359">
        <f>'1-Баланс'!H29+'1-Баланс'!H32</f>
        <v>3467</v>
      </c>
      <c r="J13" s="359">
        <f>'1-Баланс'!H30+'1-Баланс'!H33</f>
        <v>-26296</v>
      </c>
      <c r="K13" s="360"/>
      <c r="L13" s="359">
        <f>SUM(C13:K13)</f>
        <v>6917</v>
      </c>
      <c r="M13" s="393">
        <f>'1-Баланс'!H40</f>
        <v>6921</v>
      </c>
      <c r="N13" s="394"/>
    </row>
    <row r="14" spans="1:14" ht="15.75">
      <c r="A14" s="357" t="s">
        <v>519</v>
      </c>
      <c r="B14" s="361" t="s">
        <v>520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521</v>
      </c>
      <c r="B15" s="361" t="s">
        <v>522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523</v>
      </c>
      <c r="B16" s="361" t="s">
        <v>524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525</v>
      </c>
      <c r="B17" s="358" t="s">
        <v>526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0</v>
      </c>
      <c r="F17" s="365">
        <f t="shared" si="2"/>
        <v>3325</v>
      </c>
      <c r="G17" s="365">
        <f t="shared" si="2"/>
        <v>0</v>
      </c>
      <c r="H17" s="365">
        <f t="shared" si="2"/>
        <v>2314</v>
      </c>
      <c r="I17" s="365">
        <f t="shared" si="2"/>
        <v>3467</v>
      </c>
      <c r="J17" s="365">
        <f t="shared" si="2"/>
        <v>-26296</v>
      </c>
      <c r="K17" s="365">
        <f t="shared" si="2"/>
        <v>0</v>
      </c>
      <c r="L17" s="359">
        <f t="shared" si="1"/>
        <v>6917</v>
      </c>
      <c r="M17" s="399">
        <f t="shared" si="2"/>
        <v>6921</v>
      </c>
      <c r="N17" s="397"/>
    </row>
    <row r="18" spans="1:14" ht="15.75">
      <c r="A18" s="357" t="s">
        <v>527</v>
      </c>
      <c r="B18" s="358" t="s">
        <v>528</v>
      </c>
      <c r="C18" s="366"/>
      <c r="D18" s="366"/>
      <c r="E18" s="366"/>
      <c r="F18" s="366"/>
      <c r="G18" s="366"/>
      <c r="H18" s="366"/>
      <c r="I18" s="359">
        <f>+'1-Баланс'!G32</f>
        <v>0</v>
      </c>
      <c r="J18" s="359">
        <f>+'1-Баланс'!G33</f>
        <v>-333</v>
      </c>
      <c r="K18" s="360"/>
      <c r="L18" s="359">
        <f t="shared" si="1"/>
        <v>-333</v>
      </c>
      <c r="M18" s="400"/>
      <c r="N18" s="397"/>
    </row>
    <row r="19" spans="1:14" ht="15.75">
      <c r="A19" s="363" t="s">
        <v>529</v>
      </c>
      <c r="B19" s="361" t="s">
        <v>530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531</v>
      </c>
      <c r="B20" s="368" t="s">
        <v>532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533</v>
      </c>
      <c r="B21" s="368" t="s">
        <v>534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535</v>
      </c>
      <c r="B22" s="361" t="s">
        <v>536</v>
      </c>
      <c r="C22" s="364">
        <v>-18000</v>
      </c>
      <c r="D22" s="364"/>
      <c r="E22" s="364"/>
      <c r="F22" s="364"/>
      <c r="G22" s="364"/>
      <c r="H22" s="364"/>
      <c r="I22" s="364"/>
      <c r="J22" s="364">
        <v>18000</v>
      </c>
      <c r="K22" s="364"/>
      <c r="L22" s="359">
        <f t="shared" si="1"/>
        <v>0</v>
      </c>
      <c r="M22" s="398"/>
      <c r="N22" s="397"/>
    </row>
    <row r="23" spans="1:14" ht="31.5">
      <c r="A23" s="363" t="s">
        <v>537</v>
      </c>
      <c r="B23" s="361" t="s">
        <v>538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539</v>
      </c>
      <c r="B24" s="361" t="s">
        <v>540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541</v>
      </c>
      <c r="B25" s="361" t="s">
        <v>542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543</v>
      </c>
      <c r="B26" s="361" t="s">
        <v>544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539</v>
      </c>
      <c r="B27" s="361" t="s">
        <v>545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541</v>
      </c>
      <c r="B28" s="361" t="s">
        <v>546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547</v>
      </c>
      <c r="B29" s="361" t="s">
        <v>548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549</v>
      </c>
      <c r="B30" s="361" t="s">
        <v>550</v>
      </c>
      <c r="C30" s="364"/>
      <c r="D30" s="364"/>
      <c r="E30" s="364"/>
      <c r="F30" s="364"/>
      <c r="G30" s="364"/>
      <c r="H30" s="364"/>
      <c r="I30" s="364">
        <v>-1709</v>
      </c>
      <c r="J30" s="364">
        <v>1710</v>
      </c>
      <c r="K30" s="364"/>
      <c r="L30" s="359">
        <f t="shared" si="1"/>
        <v>1</v>
      </c>
      <c r="M30" s="398">
        <v>-246</v>
      </c>
      <c r="N30" s="397"/>
    </row>
    <row r="31" spans="1:14" ht="15.75">
      <c r="A31" s="357" t="s">
        <v>551</v>
      </c>
      <c r="B31" s="358" t="s">
        <v>552</v>
      </c>
      <c r="C31" s="365">
        <f>C19+C22+C23+C26+C30+C29+C17+C18</f>
        <v>6000</v>
      </c>
      <c r="D31" s="365">
        <f aca="true" t="shared" si="6" ref="D31:M31">D19+D22+D23+D26+D30+D29+D17+D18</f>
        <v>107</v>
      </c>
      <c r="E31" s="365">
        <f t="shared" si="6"/>
        <v>0</v>
      </c>
      <c r="F31" s="365">
        <f t="shared" si="6"/>
        <v>3325</v>
      </c>
      <c r="G31" s="365">
        <f t="shared" si="6"/>
        <v>0</v>
      </c>
      <c r="H31" s="365">
        <f t="shared" si="6"/>
        <v>2314</v>
      </c>
      <c r="I31" s="365">
        <f t="shared" si="6"/>
        <v>1758</v>
      </c>
      <c r="J31" s="365">
        <f t="shared" si="6"/>
        <v>-6919</v>
      </c>
      <c r="K31" s="365">
        <f t="shared" si="6"/>
        <v>0</v>
      </c>
      <c r="L31" s="359">
        <f t="shared" si="1"/>
        <v>6585</v>
      </c>
      <c r="M31" s="399">
        <f t="shared" si="6"/>
        <v>6675</v>
      </c>
      <c r="N31" s="394"/>
    </row>
    <row r="32" spans="1:14" ht="31.5">
      <c r="A32" s="363" t="s">
        <v>553</v>
      </c>
      <c r="B32" s="361" t="s">
        <v>554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555</v>
      </c>
      <c r="B33" s="370" t="s">
        <v>556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557</v>
      </c>
      <c r="B34" s="373" t="s">
        <v>558</v>
      </c>
      <c r="C34" s="374">
        <f aca="true" t="shared" si="7" ref="C34:K34">C31+C32+C33</f>
        <v>6000</v>
      </c>
      <c r="D34" s="374">
        <f t="shared" si="7"/>
        <v>107</v>
      </c>
      <c r="E34" s="374">
        <f t="shared" si="7"/>
        <v>0</v>
      </c>
      <c r="F34" s="374">
        <f t="shared" si="7"/>
        <v>3325</v>
      </c>
      <c r="G34" s="374">
        <f t="shared" si="7"/>
        <v>0</v>
      </c>
      <c r="H34" s="374">
        <f t="shared" si="7"/>
        <v>2314</v>
      </c>
      <c r="I34" s="374">
        <f t="shared" si="7"/>
        <v>1758</v>
      </c>
      <c r="J34" s="374">
        <f t="shared" si="7"/>
        <v>-6919</v>
      </c>
      <c r="K34" s="374">
        <f t="shared" si="7"/>
        <v>0</v>
      </c>
      <c r="L34" s="403">
        <f t="shared" si="1"/>
        <v>6585</v>
      </c>
      <c r="M34" s="404">
        <f>M31+M32+M33</f>
        <v>6675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559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8</v>
      </c>
      <c r="B38" s="56">
        <f>pdeReportingDate</f>
        <v>44433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306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16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307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308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24">
      <selection activeCell="C50" sqref="C50:F50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30.06.2021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39</v>
      </c>
    </row>
    <row r="7" spans="1:18" s="111" customFormat="1" ht="15.75">
      <c r="A7" s="251" t="s">
        <v>499</v>
      </c>
      <c r="B7" s="252"/>
      <c r="C7" s="253" t="s">
        <v>41</v>
      </c>
      <c r="D7" s="254" t="s">
        <v>561</v>
      </c>
      <c r="E7" s="254"/>
      <c r="F7" s="254"/>
      <c r="G7" s="254"/>
      <c r="H7" s="254" t="s">
        <v>562</v>
      </c>
      <c r="I7" s="254"/>
      <c r="J7" s="311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1" t="s">
        <v>565</v>
      </c>
      <c r="R7" s="315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2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2"/>
      <c r="R8" s="316"/>
    </row>
    <row r="9" spans="1:18" s="111" customFormat="1" ht="16.5">
      <c r="A9" s="259" t="s">
        <v>576</v>
      </c>
      <c r="B9" s="260"/>
      <c r="C9" s="261" t="s">
        <v>48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579</v>
      </c>
      <c r="B11" s="268" t="s">
        <v>580</v>
      </c>
      <c r="C11" s="269" t="s">
        <v>581</v>
      </c>
      <c r="D11" s="270">
        <v>885</v>
      </c>
      <c r="E11" s="270"/>
      <c r="F11" s="270"/>
      <c r="G11" s="271">
        <f>D11+E11-F11</f>
        <v>885</v>
      </c>
      <c r="H11" s="270"/>
      <c r="I11" s="270"/>
      <c r="J11" s="271">
        <f>G11+H11-I11</f>
        <v>885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885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316</v>
      </c>
      <c r="E12" s="270"/>
      <c r="F12" s="270"/>
      <c r="G12" s="271">
        <f aca="true" t="shared" si="2" ref="G12:G41">D12+E12-F12</f>
        <v>316</v>
      </c>
      <c r="H12" s="270"/>
      <c r="I12" s="270"/>
      <c r="J12" s="271">
        <f aca="true" t="shared" si="3" ref="J12:J41">G12+H12-I12</f>
        <v>316</v>
      </c>
      <c r="K12" s="270">
        <v>72</v>
      </c>
      <c r="L12" s="270">
        <v>3</v>
      </c>
      <c r="M12" s="270"/>
      <c r="N12" s="271">
        <f aca="true" t="shared" si="4" ref="N12:N41">K12+L12-M12</f>
        <v>75</v>
      </c>
      <c r="O12" s="270"/>
      <c r="P12" s="270"/>
      <c r="Q12" s="271">
        <f t="shared" si="0"/>
        <v>75</v>
      </c>
      <c r="R12" s="319">
        <f t="shared" si="1"/>
        <v>241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217</v>
      </c>
      <c r="E13" s="270"/>
      <c r="F13" s="270"/>
      <c r="G13" s="271">
        <f t="shared" si="2"/>
        <v>217</v>
      </c>
      <c r="H13" s="270"/>
      <c r="I13" s="270"/>
      <c r="J13" s="271">
        <f t="shared" si="3"/>
        <v>217</v>
      </c>
      <c r="K13" s="270">
        <v>214</v>
      </c>
      <c r="L13" s="270">
        <v>2</v>
      </c>
      <c r="M13" s="270"/>
      <c r="N13" s="271">
        <f t="shared" si="4"/>
        <v>216</v>
      </c>
      <c r="O13" s="270"/>
      <c r="P13" s="270"/>
      <c r="Q13" s="271">
        <f t="shared" si="0"/>
        <v>216</v>
      </c>
      <c r="R13" s="319">
        <f t="shared" si="1"/>
        <v>1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399</v>
      </c>
      <c r="E14" s="270"/>
      <c r="F14" s="270"/>
      <c r="G14" s="271">
        <f t="shared" si="2"/>
        <v>399</v>
      </c>
      <c r="H14" s="270"/>
      <c r="I14" s="270"/>
      <c r="J14" s="271">
        <f t="shared" si="3"/>
        <v>399</v>
      </c>
      <c r="K14" s="270">
        <v>202</v>
      </c>
      <c r="L14" s="270">
        <v>3</v>
      </c>
      <c r="M14" s="270"/>
      <c r="N14" s="271">
        <f t="shared" si="4"/>
        <v>205</v>
      </c>
      <c r="O14" s="270"/>
      <c r="P14" s="270"/>
      <c r="Q14" s="271">
        <f t="shared" si="0"/>
        <v>205</v>
      </c>
      <c r="R14" s="319">
        <f t="shared" si="1"/>
        <v>194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246</v>
      </c>
      <c r="E15" s="270"/>
      <c r="F15" s="270"/>
      <c r="G15" s="271">
        <f t="shared" si="2"/>
        <v>246</v>
      </c>
      <c r="H15" s="270"/>
      <c r="I15" s="270"/>
      <c r="J15" s="271">
        <f t="shared" si="3"/>
        <v>246</v>
      </c>
      <c r="K15" s="270">
        <v>215</v>
      </c>
      <c r="L15" s="270">
        <v>13</v>
      </c>
      <c r="M15" s="270"/>
      <c r="N15" s="271">
        <f t="shared" si="4"/>
        <v>228</v>
      </c>
      <c r="O15" s="270"/>
      <c r="P15" s="270"/>
      <c r="Q15" s="271">
        <f t="shared" si="0"/>
        <v>228</v>
      </c>
      <c r="R15" s="319">
        <f t="shared" si="1"/>
        <v>18</v>
      </c>
    </row>
    <row r="16" spans="1:18" ht="15.75">
      <c r="A16" s="697" t="s">
        <v>594</v>
      </c>
      <c r="B16" s="268" t="s">
        <v>595</v>
      </c>
      <c r="C16" s="269" t="s">
        <v>596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139</v>
      </c>
      <c r="E17" s="270"/>
      <c r="F17" s="270"/>
      <c r="G17" s="271">
        <f t="shared" si="2"/>
        <v>139</v>
      </c>
      <c r="H17" s="270"/>
      <c r="I17" s="270"/>
      <c r="J17" s="271">
        <f t="shared" si="3"/>
        <v>139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139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479</v>
      </c>
      <c r="E18" s="270">
        <v>12</v>
      </c>
      <c r="F18" s="270"/>
      <c r="G18" s="271">
        <f t="shared" si="2"/>
        <v>491</v>
      </c>
      <c r="H18" s="270"/>
      <c r="I18" s="270"/>
      <c r="J18" s="271">
        <f t="shared" si="3"/>
        <v>491</v>
      </c>
      <c r="K18" s="270">
        <v>369</v>
      </c>
      <c r="L18" s="270">
        <v>14</v>
      </c>
      <c r="M18" s="270"/>
      <c r="N18" s="271">
        <f t="shared" si="4"/>
        <v>383</v>
      </c>
      <c r="O18" s="270"/>
      <c r="P18" s="270"/>
      <c r="Q18" s="271">
        <f t="shared" si="0"/>
        <v>383</v>
      </c>
      <c r="R18" s="319">
        <f t="shared" si="1"/>
        <v>108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2681</v>
      </c>
      <c r="E19" s="276">
        <f>SUM(E11:E18)</f>
        <v>12</v>
      </c>
      <c r="F19" s="276">
        <f>SUM(F11:F18)</f>
        <v>0</v>
      </c>
      <c r="G19" s="271">
        <f t="shared" si="2"/>
        <v>2693</v>
      </c>
      <c r="H19" s="276">
        <f aca="true" t="shared" si="5" ref="H19:M19">SUM(H11:H18)</f>
        <v>0</v>
      </c>
      <c r="I19" s="276">
        <f t="shared" si="5"/>
        <v>0</v>
      </c>
      <c r="J19" s="271">
        <f t="shared" si="3"/>
        <v>2693</v>
      </c>
      <c r="K19" s="276">
        <f t="shared" si="5"/>
        <v>1072</v>
      </c>
      <c r="L19" s="276">
        <f t="shared" si="5"/>
        <v>35</v>
      </c>
      <c r="M19" s="276">
        <f t="shared" si="5"/>
        <v>0</v>
      </c>
      <c r="N19" s="271">
        <f t="shared" si="4"/>
        <v>1107</v>
      </c>
      <c r="O19" s="276">
        <f>SUM(O11:O18)</f>
        <v>0</v>
      </c>
      <c r="P19" s="276">
        <f>SUM(P11:P18)</f>
        <v>0</v>
      </c>
      <c r="Q19" s="271">
        <f t="shared" si="0"/>
        <v>1107</v>
      </c>
      <c r="R19" s="319">
        <f t="shared" si="1"/>
        <v>1586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7698</v>
      </c>
      <c r="E20" s="270">
        <v>2566</v>
      </c>
      <c r="F20" s="270"/>
      <c r="G20" s="271">
        <f t="shared" si="2"/>
        <v>10264</v>
      </c>
      <c r="H20" s="270"/>
      <c r="I20" s="270"/>
      <c r="J20" s="271">
        <f t="shared" si="3"/>
        <v>10264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10264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142</v>
      </c>
      <c r="L23" s="270"/>
      <c r="M23" s="270"/>
      <c r="N23" s="271">
        <f t="shared" si="4"/>
        <v>142</v>
      </c>
      <c r="O23" s="270"/>
      <c r="P23" s="270"/>
      <c r="Q23" s="271">
        <f t="shared" si="0"/>
        <v>142</v>
      </c>
      <c r="R23" s="319">
        <f t="shared" si="1"/>
        <v>1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31</v>
      </c>
      <c r="E24" s="270"/>
      <c r="F24" s="270"/>
      <c r="G24" s="271">
        <f t="shared" si="2"/>
        <v>31</v>
      </c>
      <c r="H24" s="270"/>
      <c r="I24" s="270"/>
      <c r="J24" s="271">
        <f t="shared" si="3"/>
        <v>31</v>
      </c>
      <c r="K24" s="270">
        <v>31</v>
      </c>
      <c r="L24" s="270"/>
      <c r="M24" s="270"/>
      <c r="N24" s="271">
        <f t="shared" si="4"/>
        <v>31</v>
      </c>
      <c r="O24" s="270"/>
      <c r="P24" s="270"/>
      <c r="Q24" s="271">
        <f t="shared" si="0"/>
        <v>31</v>
      </c>
      <c r="R24" s="319">
        <f t="shared" si="1"/>
        <v>0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816</v>
      </c>
      <c r="E26" s="270">
        <v>29</v>
      </c>
      <c r="F26" s="270"/>
      <c r="G26" s="271">
        <f t="shared" si="2"/>
        <v>845</v>
      </c>
      <c r="H26" s="270"/>
      <c r="I26" s="270"/>
      <c r="J26" s="271">
        <f t="shared" si="3"/>
        <v>845</v>
      </c>
      <c r="K26" s="270">
        <v>240</v>
      </c>
      <c r="L26" s="270">
        <v>39</v>
      </c>
      <c r="M26" s="270"/>
      <c r="N26" s="271">
        <f t="shared" si="4"/>
        <v>279</v>
      </c>
      <c r="O26" s="270"/>
      <c r="P26" s="270"/>
      <c r="Q26" s="271">
        <f t="shared" si="0"/>
        <v>279</v>
      </c>
      <c r="R26" s="319">
        <f t="shared" si="1"/>
        <v>566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990</v>
      </c>
      <c r="E27" s="285">
        <f aca="true" t="shared" si="6" ref="E27:P27">SUM(E23:E26)</f>
        <v>29</v>
      </c>
      <c r="F27" s="285">
        <f t="shared" si="6"/>
        <v>0</v>
      </c>
      <c r="G27" s="286">
        <f t="shared" si="2"/>
        <v>1019</v>
      </c>
      <c r="H27" s="285">
        <f t="shared" si="6"/>
        <v>0</v>
      </c>
      <c r="I27" s="285">
        <f t="shared" si="6"/>
        <v>0</v>
      </c>
      <c r="J27" s="286">
        <f t="shared" si="3"/>
        <v>1019</v>
      </c>
      <c r="K27" s="285">
        <f t="shared" si="6"/>
        <v>413</v>
      </c>
      <c r="L27" s="285">
        <f t="shared" si="6"/>
        <v>39</v>
      </c>
      <c r="M27" s="285">
        <f t="shared" si="6"/>
        <v>0</v>
      </c>
      <c r="N27" s="286">
        <f t="shared" si="4"/>
        <v>452</v>
      </c>
      <c r="O27" s="285">
        <f t="shared" si="6"/>
        <v>0</v>
      </c>
      <c r="P27" s="285">
        <f t="shared" si="6"/>
        <v>0</v>
      </c>
      <c r="Q27" s="286">
        <f t="shared" si="0"/>
        <v>452</v>
      </c>
      <c r="R27" s="320">
        <f t="shared" si="1"/>
        <v>567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23</v>
      </c>
      <c r="E29" s="292">
        <f aca="true" t="shared" si="7" ref="E29:P29">SUM(E30:E33)</f>
        <v>0</v>
      </c>
      <c r="F29" s="292">
        <f t="shared" si="7"/>
        <v>0</v>
      </c>
      <c r="G29" s="293">
        <f t="shared" si="2"/>
        <v>23</v>
      </c>
      <c r="H29" s="292">
        <f t="shared" si="7"/>
        <v>0</v>
      </c>
      <c r="I29" s="292">
        <f t="shared" si="7"/>
        <v>0</v>
      </c>
      <c r="J29" s="293">
        <f t="shared" si="3"/>
        <v>23</v>
      </c>
      <c r="K29" s="292">
        <f t="shared" si="7"/>
        <v>0</v>
      </c>
      <c r="L29" s="292">
        <f t="shared" si="7"/>
        <v>0</v>
      </c>
      <c r="M29" s="292">
        <f t="shared" si="7"/>
        <v>0</v>
      </c>
      <c r="N29" s="293">
        <f t="shared" si="4"/>
        <v>0</v>
      </c>
      <c r="O29" s="292">
        <f t="shared" si="7"/>
        <v>0</v>
      </c>
      <c r="P29" s="292">
        <f t="shared" si="7"/>
        <v>0</v>
      </c>
      <c r="Q29" s="293">
        <f>N29+O29-P29</f>
        <v>0</v>
      </c>
      <c r="R29" s="322">
        <f>J29-Q29</f>
        <v>23</v>
      </c>
    </row>
    <row r="30" spans="1:18" ht="15.75">
      <c r="A30" s="267"/>
      <c r="B30" s="268" t="s">
        <v>140</v>
      </c>
      <c r="C30" s="269" t="s">
        <v>626</v>
      </c>
      <c r="D30" s="270">
        <v>16</v>
      </c>
      <c r="E30" s="270"/>
      <c r="F30" s="270"/>
      <c r="G30" s="271">
        <f t="shared" si="2"/>
        <v>16</v>
      </c>
      <c r="H30" s="270"/>
      <c r="I30" s="270"/>
      <c r="J30" s="271">
        <f t="shared" si="3"/>
        <v>16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8" ref="Q30:Q41">N30+O30-P30</f>
        <v>0</v>
      </c>
      <c r="R30" s="319">
        <f aca="true" t="shared" si="9" ref="R30:R41">J30-Q30</f>
        <v>16</v>
      </c>
    </row>
    <row r="31" spans="1:18" ht="15.75">
      <c r="A31" s="267"/>
      <c r="B31" s="268" t="s">
        <v>142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8"/>
        <v>0</v>
      </c>
      <c r="R31" s="319">
        <f t="shared" si="9"/>
        <v>0</v>
      </c>
    </row>
    <row r="32" spans="1:18" ht="15.75">
      <c r="A32" s="267"/>
      <c r="B32" s="268" t="s">
        <v>146</v>
      </c>
      <c r="C32" s="269" t="s">
        <v>628</v>
      </c>
      <c r="D32" s="270">
        <v>7</v>
      </c>
      <c r="E32" s="270"/>
      <c r="F32" s="270"/>
      <c r="G32" s="271">
        <f t="shared" si="2"/>
        <v>7</v>
      </c>
      <c r="H32" s="270"/>
      <c r="I32" s="270"/>
      <c r="J32" s="271">
        <f t="shared" si="3"/>
        <v>7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8"/>
        <v>0</v>
      </c>
      <c r="R32" s="319">
        <f t="shared" si="9"/>
        <v>7</v>
      </c>
    </row>
    <row r="33" spans="1:18" ht="15.75">
      <c r="A33" s="267"/>
      <c r="B33" s="268" t="s">
        <v>148</v>
      </c>
      <c r="C33" s="269" t="s">
        <v>629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8"/>
        <v>0</v>
      </c>
      <c r="R33" s="319">
        <f t="shared" si="9"/>
        <v>0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10" ref="E34:P34">SUM(E35:E38)</f>
        <v>0</v>
      </c>
      <c r="F34" s="294">
        <f t="shared" si="10"/>
        <v>0</v>
      </c>
      <c r="G34" s="271">
        <f t="shared" si="2"/>
        <v>0</v>
      </c>
      <c r="H34" s="294">
        <f t="shared" si="10"/>
        <v>0</v>
      </c>
      <c r="I34" s="294">
        <f t="shared" si="10"/>
        <v>0</v>
      </c>
      <c r="J34" s="271">
        <f t="shared" si="3"/>
        <v>0</v>
      </c>
      <c r="K34" s="294">
        <f t="shared" si="10"/>
        <v>0</v>
      </c>
      <c r="L34" s="294">
        <f t="shared" si="10"/>
        <v>0</v>
      </c>
      <c r="M34" s="294">
        <f t="shared" si="10"/>
        <v>0</v>
      </c>
      <c r="N34" s="271">
        <f t="shared" si="4"/>
        <v>0</v>
      </c>
      <c r="O34" s="294">
        <f t="shared" si="10"/>
        <v>0</v>
      </c>
      <c r="P34" s="294">
        <f t="shared" si="10"/>
        <v>0</v>
      </c>
      <c r="Q34" s="271">
        <f t="shared" si="8"/>
        <v>0</v>
      </c>
      <c r="R34" s="319">
        <f t="shared" si="9"/>
        <v>0</v>
      </c>
    </row>
    <row r="35" spans="1:18" ht="15.75">
      <c r="A35" s="267"/>
      <c r="B35" s="268" t="s">
        <v>154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8"/>
        <v>0</v>
      </c>
      <c r="R35" s="319">
        <f t="shared" si="9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8"/>
        <v>0</v>
      </c>
      <c r="R36" s="319">
        <f t="shared" si="9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8"/>
        <v>0</v>
      </c>
      <c r="R37" s="319">
        <f t="shared" si="9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8"/>
        <v>0</v>
      </c>
      <c r="R38" s="319">
        <f t="shared" si="9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8"/>
        <v>0</v>
      </c>
      <c r="R39" s="319">
        <f t="shared" si="9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23</v>
      </c>
      <c r="E40" s="276">
        <f aca="true" t="shared" si="11" ref="E40:P40">E29+E34+E39</f>
        <v>0</v>
      </c>
      <c r="F40" s="276">
        <f t="shared" si="11"/>
        <v>0</v>
      </c>
      <c r="G40" s="271">
        <f t="shared" si="2"/>
        <v>23</v>
      </c>
      <c r="H40" s="276">
        <f t="shared" si="11"/>
        <v>0</v>
      </c>
      <c r="I40" s="276">
        <f t="shared" si="11"/>
        <v>0</v>
      </c>
      <c r="J40" s="271">
        <f t="shared" si="3"/>
        <v>23</v>
      </c>
      <c r="K40" s="276">
        <f t="shared" si="11"/>
        <v>0</v>
      </c>
      <c r="L40" s="276">
        <f t="shared" si="11"/>
        <v>0</v>
      </c>
      <c r="M40" s="276">
        <f t="shared" si="11"/>
        <v>0</v>
      </c>
      <c r="N40" s="271">
        <f t="shared" si="4"/>
        <v>0</v>
      </c>
      <c r="O40" s="276">
        <f t="shared" si="11"/>
        <v>0</v>
      </c>
      <c r="P40" s="276">
        <f t="shared" si="11"/>
        <v>0</v>
      </c>
      <c r="Q40" s="271">
        <f t="shared" si="8"/>
        <v>0</v>
      </c>
      <c r="R40" s="319">
        <f t="shared" si="9"/>
        <v>23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8"/>
        <v>0</v>
      </c>
      <c r="R41" s="319">
        <f t="shared" si="9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11392</v>
      </c>
      <c r="E42" s="299">
        <f>E19+E20+E21+E27+E40+E41</f>
        <v>2607</v>
      </c>
      <c r="F42" s="299">
        <f aca="true" t="shared" si="12" ref="F42:R42">F19+F20+F21+F27+F40+F41</f>
        <v>0</v>
      </c>
      <c r="G42" s="299">
        <f t="shared" si="12"/>
        <v>13999</v>
      </c>
      <c r="H42" s="299">
        <f t="shared" si="12"/>
        <v>0</v>
      </c>
      <c r="I42" s="299">
        <f t="shared" si="12"/>
        <v>0</v>
      </c>
      <c r="J42" s="299">
        <f t="shared" si="12"/>
        <v>13999</v>
      </c>
      <c r="K42" s="299">
        <f t="shared" si="12"/>
        <v>1485</v>
      </c>
      <c r="L42" s="299">
        <f t="shared" si="12"/>
        <v>74</v>
      </c>
      <c r="M42" s="299">
        <f t="shared" si="12"/>
        <v>0</v>
      </c>
      <c r="N42" s="299">
        <f t="shared" si="12"/>
        <v>1559</v>
      </c>
      <c r="O42" s="299">
        <f t="shared" si="12"/>
        <v>0</v>
      </c>
      <c r="P42" s="299">
        <f t="shared" si="12"/>
        <v>0</v>
      </c>
      <c r="Q42" s="299">
        <f t="shared" si="12"/>
        <v>1559</v>
      </c>
      <c r="R42" s="323">
        <f t="shared" si="12"/>
        <v>12440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8</v>
      </c>
      <c r="C45" s="56">
        <f>pdeReportingDate</f>
        <v>44433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306</v>
      </c>
      <c r="C47" s="95" t="str">
        <f>authorName</f>
        <v>МДН Финанс ЕООД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16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307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308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100">
      <selection activeCell="A113" sqref="A113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30.06.2021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39</v>
      </c>
    </row>
    <row r="8" spans="1:6" s="111" customFormat="1" ht="15.75">
      <c r="A8" s="125" t="s">
        <v>499</v>
      </c>
      <c r="B8" s="126" t="s">
        <v>41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47</v>
      </c>
      <c r="B10" s="137" t="s">
        <v>48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659</v>
      </c>
      <c r="B14" s="149" t="s">
        <v>660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502</v>
      </c>
      <c r="D17" s="152"/>
      <c r="E17" s="151">
        <f t="shared" si="0"/>
        <v>502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502</v>
      </c>
      <c r="D21" s="155">
        <f>D13+D17+D18</f>
        <v>0</v>
      </c>
      <c r="E21" s="156">
        <f>E13+E17+E18</f>
        <v>502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39</v>
      </c>
      <c r="D26" s="150">
        <f>SUM(D27:D29)</f>
        <v>39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>
        <v>22</v>
      </c>
      <c r="D27" s="152">
        <v>22</v>
      </c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17</v>
      </c>
      <c r="D29" s="152">
        <v>17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312</v>
      </c>
      <c r="D30" s="152">
        <v>312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30</v>
      </c>
      <c r="D31" s="152">
        <v>30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48</v>
      </c>
      <c r="D32" s="152">
        <v>48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/>
      <c r="D34" s="152"/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4</v>
      </c>
      <c r="D35" s="150">
        <f>SUM(D36:D39)</f>
        <v>4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>
        <v>4</v>
      </c>
      <c r="D37" s="152">
        <v>4</v>
      </c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3359</v>
      </c>
      <c r="D40" s="150">
        <f>SUM(D41:D44)</f>
        <v>3359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3359</v>
      </c>
      <c r="D44" s="152">
        <v>3359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3792</v>
      </c>
      <c r="D45" s="173">
        <f>D26+D30+D31+D33+D32+D34+D35+D40</f>
        <v>3792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4294</v>
      </c>
      <c r="D46" s="177">
        <f>D45+D23+D21+D11</f>
        <v>3792</v>
      </c>
      <c r="E46" s="178">
        <f>E45+E23+E21+E11</f>
        <v>502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39</v>
      </c>
    </row>
    <row r="50" spans="1:6" s="111" customFormat="1" ht="18" customHeight="1">
      <c r="A50" s="125" t="s">
        <v>499</v>
      </c>
      <c r="B50" s="126" t="s">
        <v>41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47</v>
      </c>
      <c r="B52" s="137" t="s">
        <v>48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0</v>
      </c>
      <c r="D54" s="192">
        <f>SUM(D55:D57)</f>
        <v>0</v>
      </c>
      <c r="E54" s="193">
        <f>C54-D54</f>
        <v>0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/>
      <c r="D55" s="195"/>
      <c r="E55" s="193">
        <f>C55-D55</f>
        <v>0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172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175</v>
      </c>
      <c r="B64" s="149" t="s">
        <v>742</v>
      </c>
      <c r="C64" s="195">
        <v>239</v>
      </c>
      <c r="D64" s="195"/>
      <c r="E64" s="193">
        <f t="shared" si="1"/>
        <v>239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239</v>
      </c>
      <c r="D68" s="199">
        <f>D54+D58+D63+D64+D65+D66</f>
        <v>0</v>
      </c>
      <c r="E68" s="200">
        <f t="shared" si="1"/>
        <v>239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0</v>
      </c>
      <c r="D73" s="215">
        <f>SUM(D74:D76)</f>
        <v>0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698" t="s">
        <v>760</v>
      </c>
      <c r="B76" s="149" t="s">
        <v>761</v>
      </c>
      <c r="C76" s="195"/>
      <c r="D76" s="195"/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3212</v>
      </c>
      <c r="D87" s="217">
        <f>SUM(D88:D92)+D96</f>
        <v>3212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/>
      <c r="D88" s="195"/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106</v>
      </c>
      <c r="D89" s="195">
        <v>106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>
        <v>3000</v>
      </c>
      <c r="D90" s="195">
        <v>3000</v>
      </c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69</v>
      </c>
      <c r="D91" s="195">
        <v>69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21</v>
      </c>
      <c r="D92" s="192">
        <f>SUM(D93:D95)</f>
        <v>21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21</v>
      </c>
      <c r="D95" s="195">
        <v>21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16</v>
      </c>
      <c r="D96" s="195">
        <v>16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575</v>
      </c>
      <c r="D97" s="195">
        <v>575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3787</v>
      </c>
      <c r="D98" s="218">
        <f>D87+D82+D77+D73+D97</f>
        <v>3787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4026</v>
      </c>
      <c r="D99" s="222">
        <f>D98+D70+D68</f>
        <v>3787</v>
      </c>
      <c r="E99" s="222">
        <f>E98+E70+E68</f>
        <v>239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47</v>
      </c>
      <c r="B103" s="137" t="s">
        <v>48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8</v>
      </c>
      <c r="B111" s="56">
        <f>pdeReportingDate</f>
        <v>44433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306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16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307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308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2">
      <selection activeCell="A33" sqref="A33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30.06.2021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39</v>
      </c>
    </row>
    <row r="8" spans="1:9" s="44" customFormat="1" ht="21" customHeight="1">
      <c r="A8" s="60" t="s">
        <v>499</v>
      </c>
      <c r="B8" s="61" t="s">
        <v>41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47</v>
      </c>
      <c r="B11" s="68" t="s">
        <v>48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/>
      <c r="D13" s="75"/>
      <c r="E13" s="75"/>
      <c r="F13" s="75">
        <v>3</v>
      </c>
      <c r="G13" s="75"/>
      <c r="H13" s="75"/>
      <c r="I13" s="104">
        <f>F13+G13-H13</f>
        <v>3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111</v>
      </c>
      <c r="B17" s="74" t="s">
        <v>838</v>
      </c>
      <c r="C17" s="75"/>
      <c r="D17" s="75"/>
      <c r="E17" s="75"/>
      <c r="F17" s="75">
        <v>20</v>
      </c>
      <c r="G17" s="75"/>
      <c r="H17" s="75"/>
      <c r="I17" s="104">
        <f t="shared" si="0"/>
        <v>20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23</v>
      </c>
      <c r="G18" s="78">
        <f t="shared" si="1"/>
        <v>0</v>
      </c>
      <c r="H18" s="78">
        <f t="shared" si="1"/>
        <v>0</v>
      </c>
      <c r="I18" s="105">
        <f t="shared" si="0"/>
        <v>23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/>
      <c r="D20" s="75"/>
      <c r="E20" s="75"/>
      <c r="F20" s="75">
        <v>2</v>
      </c>
      <c r="G20" s="75"/>
      <c r="H20" s="75"/>
      <c r="I20" s="104">
        <f t="shared" si="0"/>
        <v>2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7</v>
      </c>
      <c r="G26" s="75"/>
      <c r="H26" s="75"/>
      <c r="I26" s="104">
        <f t="shared" si="0"/>
        <v>7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8</v>
      </c>
      <c r="B31" s="56">
        <f>pdeReportingDate</f>
        <v>44433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306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16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307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308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01.01.2021 г. до 30.06.2021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17286</v>
      </c>
      <c r="D6" s="39">
        <f aca="true" t="shared" si="0" ref="D6:D15">C6-E6</f>
        <v>0</v>
      </c>
      <c r="E6" s="38">
        <f>'1-Баланс'!G95</f>
        <v>17286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6585</v>
      </c>
      <c r="D7" s="39">
        <f t="shared" si="0"/>
        <v>585</v>
      </c>
      <c r="E7" s="38">
        <f>'1-Баланс'!G18</f>
        <v>6000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-333</v>
      </c>
      <c r="D8" s="39">
        <f t="shared" si="0"/>
        <v>0</v>
      </c>
      <c r="E8" s="38">
        <f>ABS('2-Отчет за доходите'!C44)-ABS('2-Отчет за доходите'!G44)</f>
        <v>-333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630</v>
      </c>
      <c r="D9" s="39">
        <f t="shared" si="0"/>
        <v>0</v>
      </c>
      <c r="E9" s="38">
        <f>'3-Отчет за паричния поток'!C45</f>
        <v>630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430</v>
      </c>
      <c r="D10" s="39">
        <f t="shared" si="0"/>
        <v>0</v>
      </c>
      <c r="E10" s="38">
        <f>'3-Отчет за паричния поток'!C46</f>
        <v>430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6585</v>
      </c>
      <c r="D11" s="39">
        <f t="shared" si="0"/>
        <v>0</v>
      </c>
      <c r="E11" s="38">
        <f>'4-Отчет за собствения капитал'!L34</f>
        <v>6585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16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2017-08-27T13:06:49Z</cp:lastPrinted>
  <dcterms:created xsi:type="dcterms:W3CDTF">2006-09-16T00:00:00Z</dcterms:created>
  <dcterms:modified xsi:type="dcterms:W3CDTF">2021-08-27T08:59:55Z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1033-11.2.0.10258</vt:lpwstr>
  </property>
  <property fmtid="{D5CDD505-2E9C-101B-9397-08002B2CF9AE}" pid="4" name="I">
    <vt:lpwstr>BE1EEEF060CF4B49AA1561020E93A051</vt:lpwstr>
  </property>
</Properties>
</file>