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<sst xmlns="http://schemas.openxmlformats.org/spreadsheetml/2006/main" count="2010" uniqueCount="709">
  <si>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</si>
  <si>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</si>
  <si>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</si>
  <si>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</si>
  <si>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</si>
  <si>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</si>
  <si>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</si>
  <si>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01.01.2024</t>
  </si>
  <si>
    <t>Крайна дата:</t>
  </si>
  <si>
    <t>31.03.2024</t>
  </si>
  <si>
    <t>Дата на съставяне:</t>
  </si>
  <si>
    <t>23.04.2024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</si>
  <si>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</si>
  <si>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</si>
  <si>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</si>
  <si>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</si>
  <si>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</si>
  <si>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</si>
  <si>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</si>
  <si>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</si>
  <si>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Петър Нейчев Нейчев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</si>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</sst>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5"/>
      <color indexed="6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0"/>
      <name val="TmsCyr"/>
      <family val="2"/>
    </font>
    <font>
      <sz val="10"/>
      <name val="Timok"/>
      <family val="2"/>
    </font>
    <font>
      <sz val="8"/>
      <color indexed="9"/>
      <name val="Arial"/>
      <family val="2"/>
    </font>
    <font>
      <b/>
      <sz val="8"/>
      <color indexed="53"/>
      <name val="Arial"/>
      <family val="2"/>
    </font>
    <font>
      <u val="single"/>
      <sz val="11"/>
      <color indexed="20"/>
      <name val="Calibri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19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>
      <alignment/>
      <protection/>
    </xf>
    <xf numFmtId="0" fontId="49" fillId="2" borderId="0" applyNumberFormat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2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5" fillId="5" borderId="3" applyNumberFormat="0" applyFont="0" applyAlignment="0" applyProtection="0"/>
    <xf numFmtId="0" fontId="33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2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</cellStyleXfs>
  <cellXfs count="49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70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6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0" fillId="37" borderId="15" xfId="69" applyFont="1" applyFill="1" applyBorder="1" applyAlignment="1" applyProtection="1">
      <alignment horizontal="left" vertical="center" wrapText="1"/>
      <protection locked="0"/>
    </xf>
    <xf numFmtId="49" fontId="10" fillId="37" borderId="15" xfId="69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6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6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6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6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6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6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6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6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6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6" borderId="25" xfId="71" applyNumberFormat="1" applyFont="1" applyFill="1" applyBorder="1" applyAlignment="1" applyProtection="1">
      <alignment vertical="top"/>
      <protection locked="0"/>
    </xf>
    <xf numFmtId="3" fontId="10" fillId="36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6" borderId="15" xfId="71" applyNumberFormat="1" applyFont="1" applyFill="1" applyBorder="1" applyAlignment="1" applyProtection="1">
      <alignment vertical="center"/>
      <protection locked="0"/>
    </xf>
    <xf numFmtId="3" fontId="17" fillId="36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6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6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3" fontId="10" fillId="36" borderId="37" xfId="71" applyNumberFormat="1" applyFont="1" applyFill="1" applyBorder="1" applyAlignment="1" applyProtection="1">
      <alignment vertical="top"/>
      <protection locked="0"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6" borderId="19" xfId="71" applyNumberFormat="1" applyFont="1" applyFill="1" applyBorder="1" applyAlignment="1" applyProtection="1">
      <alignment vertical="top"/>
      <protection locked="0"/>
    </xf>
    <xf numFmtId="3" fontId="3" fillId="36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6" borderId="15" xfId="71" applyNumberFormat="1" applyFont="1" applyFill="1" applyBorder="1" applyAlignment="1" applyProtection="1">
      <alignment vertical="top"/>
      <protection locked="0"/>
    </xf>
    <xf numFmtId="3" fontId="17" fillId="36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6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6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6" borderId="15" xfId="70" applyNumberFormat="1" applyFont="1" applyFill="1" applyBorder="1" applyProtection="1">
      <alignment/>
      <protection locked="0"/>
    </xf>
    <xf numFmtId="49" fontId="79" fillId="36" borderId="46" xfId="23" applyNumberFormat="1" applyFont="1" applyFill="1" applyBorder="1" applyAlignment="1" applyProtection="1">
      <alignment/>
      <protection locked="0"/>
    </xf>
    <xf numFmtId="49" fontId="79" fillId="36" borderId="41" xfId="23" applyNumberFormat="1" applyFont="1" applyFill="1" applyBorder="1" applyAlignment="1" applyProtection="1">
      <alignment/>
      <protection locked="0"/>
    </xf>
    <xf numFmtId="49" fontId="79" fillId="36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24" sqref="B24"/>
    </sheetView>
  </sheetViews>
  <sheetFormatPr defaultColWidth="9.140625" defaultRowHeight="15"/>
  <cols>
    <col min="1" max="1" width="30.7109375" style="462" customWidth="1"/>
    <col min="2" max="2" width="65.7109375" style="462" customWidth="1"/>
    <col min="3" max="26" width="9.140625" style="462" customWidth="1"/>
    <col min="27" max="27" width="9.8515625" style="462" bestFit="1" customWidth="1"/>
    <col min="28" max="16384" width="9.140625" style="462" customWidth="1"/>
  </cols>
  <sheetData>
    <row r="1" spans="1:27" ht="15.75">
      <c r="A1" s="463" t="s">
        <v>0</v>
      </c>
      <c r="B1" s="464"/>
      <c r="Z1" s="489">
        <v>1</v>
      </c>
      <c r="AA1" s="490" t="str">
        <f>IF(ISBLANK(_endDate),"",_endDate)</f>
        <v>31.03.2024</v>
      </c>
    </row>
    <row r="2" spans="1:27" ht="15.75">
      <c r="A2" s="465" t="s">
        <v>1</v>
      </c>
      <c r="B2" s="466"/>
      <c r="Z2" s="489">
        <v>2</v>
      </c>
      <c r="AA2" s="490" t="str">
        <f>IF(ISBLANK(_pdeReportingDate),"",_pdeReportingDate)</f>
        <v>23.04.2024</v>
      </c>
    </row>
    <row r="3" spans="1:27" ht="15.75">
      <c r="A3" s="467" t="s">
        <v>2</v>
      </c>
      <c r="B3" s="468"/>
      <c r="Z3" s="489">
        <v>3</v>
      </c>
      <c r="AA3" s="490" t="str">
        <f>IF(ISBLANK(_authorName),"",_authorName)</f>
        <v>МДН Финанс ЕООД - Мирослава Николова</v>
      </c>
    </row>
    <row r="4" spans="1:2" ht="15.75">
      <c r="A4" s="469" t="s">
        <v>3</v>
      </c>
      <c r="B4" s="466"/>
    </row>
    <row r="5" spans="1:2" ht="15.75">
      <c r="A5" s="470" t="s">
        <v>4</v>
      </c>
      <c r="B5" s="471"/>
    </row>
    <row r="7" spans="1:2" ht="15.75">
      <c r="A7" s="463"/>
      <c r="B7" s="464"/>
    </row>
    <row r="8" spans="1:2" ht="15.75">
      <c r="A8" s="472" t="s">
        <v>5</v>
      </c>
      <c r="B8" s="473"/>
    </row>
    <row r="9" spans="1:2" ht="15.75">
      <c r="A9" s="474" t="s">
        <v>6</v>
      </c>
      <c r="B9" s="475" t="s">
        <v>7</v>
      </c>
    </row>
    <row r="10" spans="1:2" ht="15.75">
      <c r="A10" s="474" t="s">
        <v>8</v>
      </c>
      <c r="B10" s="475" t="s">
        <v>9</v>
      </c>
    </row>
    <row r="11" spans="1:2" ht="15.75">
      <c r="A11" s="474" t="s">
        <v>10</v>
      </c>
      <c r="B11" s="475" t="s">
        <v>11</v>
      </c>
    </row>
    <row r="12" spans="1:2" ht="15.75">
      <c r="A12" s="476"/>
      <c r="B12" s="477"/>
    </row>
    <row r="13" spans="1:2" ht="15.75">
      <c r="A13" s="478" t="s">
        <v>12</v>
      </c>
      <c r="B13" s="479"/>
    </row>
    <row r="14" spans="1:2" ht="15.75">
      <c r="A14" s="474" t="s">
        <v>13</v>
      </c>
      <c r="B14" s="480" t="s">
        <v>14</v>
      </c>
    </row>
    <row r="15" spans="1:2" ht="15.75">
      <c r="A15" s="481" t="s">
        <v>15</v>
      </c>
      <c r="B15" s="482" t="s">
        <v>16</v>
      </c>
    </row>
    <row r="16" spans="1:2" ht="15.75">
      <c r="A16" s="474" t="s">
        <v>17</v>
      </c>
      <c r="B16" s="480" t="s">
        <v>18</v>
      </c>
    </row>
    <row r="17" spans="1:2" ht="15.75">
      <c r="A17" s="474" t="s">
        <v>19</v>
      </c>
      <c r="B17" s="480" t="s">
        <v>20</v>
      </c>
    </row>
    <row r="18" spans="1:2" ht="15.75">
      <c r="A18" s="474" t="s">
        <v>21</v>
      </c>
      <c r="B18" s="480" t="s">
        <v>22</v>
      </c>
    </row>
    <row r="19" spans="1:2" ht="15.75">
      <c r="A19" s="474" t="s">
        <v>23</v>
      </c>
      <c r="B19" s="480" t="s">
        <v>24</v>
      </c>
    </row>
    <row r="20" spans="1:2" ht="15.75">
      <c r="A20" s="474" t="s">
        <v>25</v>
      </c>
      <c r="B20" s="480" t="s">
        <v>24</v>
      </c>
    </row>
    <row r="21" spans="1:2" ht="15.75">
      <c r="A21" s="481" t="s">
        <v>26</v>
      </c>
      <c r="B21" s="482" t="s">
        <v>27</v>
      </c>
    </row>
    <row r="22" spans="1:2" ht="15.75">
      <c r="A22" s="481" t="s">
        <v>28</v>
      </c>
      <c r="B22" s="482"/>
    </row>
    <row r="23" spans="1:2" ht="15.75">
      <c r="A23" s="481" t="s">
        <v>29</v>
      </c>
      <c r="B23" s="483" t="s">
        <v>30</v>
      </c>
    </row>
    <row r="24" spans="1:2" ht="15.75">
      <c r="A24" s="481" t="s">
        <v>31</v>
      </c>
      <c r="B24" s="484" t="s">
        <v>32</v>
      </c>
    </row>
    <row r="25" spans="1:2" ht="15.75">
      <c r="A25" s="474" t="s">
        <v>33</v>
      </c>
      <c r="B25" s="485" t="s">
        <v>34</v>
      </c>
    </row>
    <row r="26" spans="1:2" ht="15.75">
      <c r="A26" s="481" t="s">
        <v>35</v>
      </c>
      <c r="B26" s="482" t="s">
        <v>36</v>
      </c>
    </row>
    <row r="27" spans="1:2" ht="15.75">
      <c r="A27" s="481" t="s">
        <v>37</v>
      </c>
      <c r="B27" s="482" t="s">
        <v>38</v>
      </c>
    </row>
    <row r="28" spans="1:2" ht="15.75">
      <c r="A28" s="486"/>
      <c r="B28" s="486"/>
    </row>
    <row r="29" spans="1:2" ht="15.75">
      <c r="A29" s="487" t="s">
        <v>39</v>
      </c>
      <c r="B29" s="488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701</v>
      </c>
    </row>
    <row r="2" ht="15">
      <c r="A2" t="s">
        <v>2</v>
      </c>
    </row>
    <row r="5" ht="15">
      <c r="A5" t="s">
        <v>16</v>
      </c>
    </row>
    <row r="6" ht="15">
      <c r="A6" t="s">
        <v>702</v>
      </c>
    </row>
    <row r="7" ht="15">
      <c r="A7" t="s">
        <v>703</v>
      </c>
    </row>
    <row r="8" ht="15">
      <c r="A8" t="s">
        <v>704</v>
      </c>
    </row>
    <row r="9" ht="15">
      <c r="A9" t="s">
        <v>705</v>
      </c>
    </row>
    <row r="11" ht="15">
      <c r="A11" t="s">
        <v>706</v>
      </c>
    </row>
    <row r="12" ht="15">
      <c r="A12" t="s">
        <v>707</v>
      </c>
    </row>
    <row r="13" ht="15">
      <c r="A13" t="s">
        <v>708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C25" sqref="C25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2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3"/>
      <c r="G2" s="344"/>
      <c r="H2" s="344"/>
    </row>
    <row r="3" spans="1:8" s="62" customFormat="1" ht="15.75">
      <c r="A3" s="48"/>
      <c r="B3" s="45"/>
      <c r="C3" s="45"/>
      <c r="D3" s="45"/>
      <c r="E3" s="345"/>
      <c r="F3" s="346"/>
      <c r="G3" s="347"/>
      <c r="H3" s="347"/>
    </row>
    <row r="4" spans="1:8" s="62" customFormat="1" ht="15.75">
      <c r="A4" s="54" t="str">
        <f>CONCATENATE("на ",UPPER(pdeName))</f>
        <v>на КОРПОРАЦИЯ ЗА ТЕХНОЛОГИИ И ИНОВАЦИИ АД</v>
      </c>
      <c r="B4" s="45"/>
      <c r="C4" s="45"/>
      <c r="D4" s="45"/>
      <c r="H4" s="344"/>
    </row>
    <row r="5" spans="1:8" s="62" customFormat="1" ht="15.75">
      <c r="A5" s="54" t="str">
        <f>CONCATENATE("ЕИК по БУЛСТАТ: ",pdeBulstat)</f>
        <v>ЕИК по БУЛСТАТ: 115086942</v>
      </c>
      <c r="B5" s="189"/>
      <c r="C5" s="267"/>
      <c r="D5" s="189"/>
      <c r="H5" s="348"/>
    </row>
    <row r="6" spans="1:8" s="62" customFormat="1" ht="15.75">
      <c r="A6" s="54" t="str">
        <f>CONCATENATE("към ",TEXT(endDate,"dd.mm.yyyy")," г.")</f>
        <v>към 31.03.2024 г.</v>
      </c>
      <c r="B6" s="189"/>
      <c r="C6" s="267"/>
      <c r="D6" s="189"/>
      <c r="H6" s="349"/>
    </row>
    <row r="7" spans="1:8" s="62" customFormat="1" ht="16.5">
      <c r="A7" s="350"/>
      <c r="B7" s="350"/>
      <c r="C7" s="351"/>
      <c r="D7" s="352"/>
      <c r="E7" s="352"/>
      <c r="F7" s="350"/>
      <c r="G7" s="344"/>
      <c r="H7" s="66" t="s">
        <v>41</v>
      </c>
    </row>
    <row r="8" spans="1:8" ht="31.5">
      <c r="A8" s="353" t="s">
        <v>42</v>
      </c>
      <c r="B8" s="354" t="s">
        <v>43</v>
      </c>
      <c r="C8" s="355" t="s">
        <v>44</v>
      </c>
      <c r="D8" s="356" t="s">
        <v>45</v>
      </c>
      <c r="E8" s="357" t="s">
        <v>46</v>
      </c>
      <c r="F8" s="354" t="s">
        <v>43</v>
      </c>
      <c r="G8" s="355" t="s">
        <v>47</v>
      </c>
      <c r="H8" s="356" t="s">
        <v>48</v>
      </c>
    </row>
    <row r="9" spans="1:8" ht="16.5">
      <c r="A9" s="358" t="s">
        <v>49</v>
      </c>
      <c r="B9" s="359" t="s">
        <v>50</v>
      </c>
      <c r="C9" s="359">
        <v>1</v>
      </c>
      <c r="D9" s="360">
        <v>2</v>
      </c>
      <c r="E9" s="361" t="s">
        <v>49</v>
      </c>
      <c r="F9" s="359" t="s">
        <v>50</v>
      </c>
      <c r="G9" s="359">
        <v>1</v>
      </c>
      <c r="H9" s="360">
        <v>2</v>
      </c>
    </row>
    <row r="10" spans="1:8" ht="15.75">
      <c r="A10" s="362" t="s">
        <v>51</v>
      </c>
      <c r="B10" s="363"/>
      <c r="C10" s="364"/>
      <c r="D10" s="365"/>
      <c r="E10" s="362" t="s">
        <v>52</v>
      </c>
      <c r="F10" s="366"/>
      <c r="G10" s="367"/>
      <c r="H10" s="368"/>
    </row>
    <row r="11" spans="1:8" ht="15.75">
      <c r="A11" s="369" t="s">
        <v>53</v>
      </c>
      <c r="B11" s="370"/>
      <c r="C11" s="371"/>
      <c r="D11" s="372"/>
      <c r="E11" s="369" t="s">
        <v>54</v>
      </c>
      <c r="F11" s="373"/>
      <c r="G11" s="374"/>
      <c r="H11" s="375"/>
    </row>
    <row r="12" spans="1:8" ht="15.75">
      <c r="A12" s="376" t="s">
        <v>55</v>
      </c>
      <c r="B12" s="377" t="s">
        <v>56</v>
      </c>
      <c r="C12" s="218"/>
      <c r="D12" s="218"/>
      <c r="E12" s="376" t="s">
        <v>57</v>
      </c>
      <c r="F12" s="378" t="s">
        <v>58</v>
      </c>
      <c r="G12" s="218">
        <v>6000</v>
      </c>
      <c r="H12" s="218">
        <v>6000</v>
      </c>
    </row>
    <row r="13" spans="1:8" ht="15.75">
      <c r="A13" s="376" t="s">
        <v>59</v>
      </c>
      <c r="B13" s="377" t="s">
        <v>60</v>
      </c>
      <c r="C13" s="218">
        <v>30</v>
      </c>
      <c r="D13" s="218">
        <v>30</v>
      </c>
      <c r="E13" s="376" t="s">
        <v>61</v>
      </c>
      <c r="F13" s="378" t="s">
        <v>62</v>
      </c>
      <c r="G13" s="218">
        <v>6000</v>
      </c>
      <c r="H13" s="218">
        <v>6000</v>
      </c>
    </row>
    <row r="14" spans="1:8" ht="15.75">
      <c r="A14" s="376" t="s">
        <v>63</v>
      </c>
      <c r="B14" s="377" t="s">
        <v>64</v>
      </c>
      <c r="C14" s="218"/>
      <c r="D14" s="218"/>
      <c r="E14" s="376" t="s">
        <v>65</v>
      </c>
      <c r="F14" s="378" t="s">
        <v>66</v>
      </c>
      <c r="G14" s="218"/>
      <c r="H14" s="218"/>
    </row>
    <row r="15" spans="1:8" ht="15.75">
      <c r="A15" s="376" t="s">
        <v>67</v>
      </c>
      <c r="B15" s="377" t="s">
        <v>68</v>
      </c>
      <c r="C15" s="218"/>
      <c r="D15" s="218"/>
      <c r="E15" s="379" t="s">
        <v>69</v>
      </c>
      <c r="F15" s="378" t="s">
        <v>70</v>
      </c>
      <c r="G15" s="218"/>
      <c r="H15" s="218"/>
    </row>
    <row r="16" spans="1:8" ht="15.75">
      <c r="A16" s="376" t="s">
        <v>71</v>
      </c>
      <c r="B16" s="377" t="s">
        <v>72</v>
      </c>
      <c r="C16" s="218"/>
      <c r="D16" s="218"/>
      <c r="E16" s="379" t="s">
        <v>73</v>
      </c>
      <c r="F16" s="378" t="s">
        <v>74</v>
      </c>
      <c r="G16" s="218"/>
      <c r="H16" s="218"/>
    </row>
    <row r="17" spans="1:8" ht="15.75">
      <c r="A17" s="376" t="s">
        <v>75</v>
      </c>
      <c r="B17" s="380" t="s">
        <v>76</v>
      </c>
      <c r="C17" s="218"/>
      <c r="D17" s="218"/>
      <c r="E17" s="379" t="s">
        <v>77</v>
      </c>
      <c r="F17" s="378" t="s">
        <v>78</v>
      </c>
      <c r="G17" s="218"/>
      <c r="H17" s="218"/>
    </row>
    <row r="18" spans="1:8" ht="31.5">
      <c r="A18" s="376" t="s">
        <v>79</v>
      </c>
      <c r="B18" s="377" t="s">
        <v>80</v>
      </c>
      <c r="C18" s="218"/>
      <c r="D18" s="218"/>
      <c r="E18" s="381" t="s">
        <v>81</v>
      </c>
      <c r="F18" s="382" t="s">
        <v>82</v>
      </c>
      <c r="G18" s="383">
        <f>G12+G15+G16+G17</f>
        <v>6000</v>
      </c>
      <c r="H18" s="384">
        <f>H12+H15+H16+H17</f>
        <v>6000</v>
      </c>
    </row>
    <row r="19" spans="1:8" ht="15.75">
      <c r="A19" s="376" t="s">
        <v>83</v>
      </c>
      <c r="B19" s="377" t="s">
        <v>84</v>
      </c>
      <c r="C19" s="218">
        <v>1</v>
      </c>
      <c r="D19" s="218"/>
      <c r="E19" s="369" t="s">
        <v>85</v>
      </c>
      <c r="F19" s="385"/>
      <c r="G19" s="386"/>
      <c r="H19" s="387"/>
    </row>
    <row r="20" spans="1:8" ht="15.75">
      <c r="A20" s="388" t="s">
        <v>86</v>
      </c>
      <c r="B20" s="389" t="s">
        <v>87</v>
      </c>
      <c r="C20" s="390">
        <f>SUM(C12:C19)</f>
        <v>31</v>
      </c>
      <c r="D20" s="391">
        <f>SUM(D12:D19)</f>
        <v>30</v>
      </c>
      <c r="E20" s="376" t="s">
        <v>88</v>
      </c>
      <c r="F20" s="378" t="s">
        <v>89</v>
      </c>
      <c r="G20" s="218">
        <v>107</v>
      </c>
      <c r="H20" s="218">
        <v>107</v>
      </c>
    </row>
    <row r="21" spans="1:8" ht="15.75">
      <c r="A21" s="369" t="s">
        <v>90</v>
      </c>
      <c r="B21" s="389" t="s">
        <v>91</v>
      </c>
      <c r="C21" s="392">
        <v>1230</v>
      </c>
      <c r="D21" s="392">
        <v>2315</v>
      </c>
      <c r="E21" s="376" t="s">
        <v>92</v>
      </c>
      <c r="F21" s="378" t="s">
        <v>93</v>
      </c>
      <c r="G21" s="218"/>
      <c r="H21" s="218"/>
    </row>
    <row r="22" spans="1:13" ht="15.75">
      <c r="A22" s="369" t="s">
        <v>94</v>
      </c>
      <c r="B22" s="393" t="s">
        <v>95</v>
      </c>
      <c r="C22" s="392"/>
      <c r="D22" s="394"/>
      <c r="E22" s="395" t="s">
        <v>96</v>
      </c>
      <c r="F22" s="378" t="s">
        <v>97</v>
      </c>
      <c r="G22" s="396">
        <f>SUM(G23:G25)</f>
        <v>3666</v>
      </c>
      <c r="H22" s="397">
        <f>SUM(H23:H25)</f>
        <v>3666</v>
      </c>
      <c r="M22" s="259"/>
    </row>
    <row r="23" spans="1:8" ht="15.75">
      <c r="A23" s="369" t="s">
        <v>98</v>
      </c>
      <c r="B23" s="377"/>
      <c r="C23" s="371"/>
      <c r="D23" s="372"/>
      <c r="E23" s="379" t="s">
        <v>99</v>
      </c>
      <c r="F23" s="378" t="s">
        <v>100</v>
      </c>
      <c r="G23" s="218">
        <v>3085</v>
      </c>
      <c r="H23" s="218">
        <v>3085</v>
      </c>
    </row>
    <row r="24" spans="1:13" ht="15.75">
      <c r="A24" s="376" t="s">
        <v>101</v>
      </c>
      <c r="B24" s="377" t="s">
        <v>102</v>
      </c>
      <c r="C24" s="218">
        <v>1</v>
      </c>
      <c r="D24" s="218">
        <v>1</v>
      </c>
      <c r="E24" s="398" t="s">
        <v>103</v>
      </c>
      <c r="F24" s="378" t="s">
        <v>104</v>
      </c>
      <c r="G24" s="218"/>
      <c r="H24" s="218"/>
      <c r="M24" s="259"/>
    </row>
    <row r="25" spans="1:8" ht="15.75">
      <c r="A25" s="376" t="s">
        <v>105</v>
      </c>
      <c r="B25" s="377" t="s">
        <v>106</v>
      </c>
      <c r="C25" s="218"/>
      <c r="D25" s="218"/>
      <c r="E25" s="376" t="s">
        <v>107</v>
      </c>
      <c r="F25" s="378" t="s">
        <v>108</v>
      </c>
      <c r="G25" s="218">
        <v>581</v>
      </c>
      <c r="H25" s="218">
        <v>581</v>
      </c>
    </row>
    <row r="26" spans="1:13" ht="15.75">
      <c r="A26" s="376" t="s">
        <v>109</v>
      </c>
      <c r="B26" s="377" t="s">
        <v>110</v>
      </c>
      <c r="C26" s="218"/>
      <c r="D26" s="218"/>
      <c r="E26" s="399" t="s">
        <v>111</v>
      </c>
      <c r="F26" s="385" t="s">
        <v>112</v>
      </c>
      <c r="G26" s="390">
        <f>G20+G21+G22</f>
        <v>3773</v>
      </c>
      <c r="H26" s="391">
        <f>H20+H21+H22</f>
        <v>3773</v>
      </c>
      <c r="M26" s="259"/>
    </row>
    <row r="27" spans="1:8" ht="15.75">
      <c r="A27" s="376" t="s">
        <v>113</v>
      </c>
      <c r="B27" s="377" t="s">
        <v>114</v>
      </c>
      <c r="C27" s="218">
        <v>5</v>
      </c>
      <c r="D27" s="218">
        <v>6</v>
      </c>
      <c r="E27" s="369" t="s">
        <v>115</v>
      </c>
      <c r="F27" s="385"/>
      <c r="G27" s="386"/>
      <c r="H27" s="387"/>
    </row>
    <row r="28" spans="1:13" ht="15.75">
      <c r="A28" s="388" t="s">
        <v>116</v>
      </c>
      <c r="B28" s="393" t="s">
        <v>117</v>
      </c>
      <c r="C28" s="390">
        <f>SUM(C24:C27)</f>
        <v>6</v>
      </c>
      <c r="D28" s="391">
        <f>SUM(D24:D27)</f>
        <v>7</v>
      </c>
      <c r="E28" s="398" t="s">
        <v>118</v>
      </c>
      <c r="F28" s="378" t="s">
        <v>119</v>
      </c>
      <c r="G28" s="371">
        <f>SUM(G29:G31)</f>
        <v>-2304</v>
      </c>
      <c r="H28" s="372">
        <f>SUM(H29:H31)</f>
        <v>-2815</v>
      </c>
      <c r="M28" s="259"/>
    </row>
    <row r="29" spans="1:8" ht="15.75">
      <c r="A29" s="376"/>
      <c r="B29" s="377"/>
      <c r="C29" s="371"/>
      <c r="D29" s="372"/>
      <c r="E29" s="376" t="s">
        <v>120</v>
      </c>
      <c r="F29" s="378" t="s">
        <v>121</v>
      </c>
      <c r="G29" s="218">
        <v>1530</v>
      </c>
      <c r="H29" s="218">
        <v>1019</v>
      </c>
    </row>
    <row r="30" spans="1:13" ht="15.75">
      <c r="A30" s="369" t="s">
        <v>122</v>
      </c>
      <c r="B30" s="377"/>
      <c r="C30" s="371"/>
      <c r="D30" s="372"/>
      <c r="E30" s="395" t="s">
        <v>123</v>
      </c>
      <c r="F30" s="378" t="s">
        <v>124</v>
      </c>
      <c r="G30" s="218">
        <v>-3834</v>
      </c>
      <c r="H30" s="218">
        <v>-3834</v>
      </c>
      <c r="M30" s="259"/>
    </row>
    <row r="31" spans="1:8" ht="15.75">
      <c r="A31" s="376" t="s">
        <v>125</v>
      </c>
      <c r="B31" s="377" t="s">
        <v>126</v>
      </c>
      <c r="C31" s="218"/>
      <c r="D31" s="400"/>
      <c r="E31" s="376" t="s">
        <v>127</v>
      </c>
      <c r="F31" s="378" t="s">
        <v>128</v>
      </c>
      <c r="G31" s="218"/>
      <c r="H31" s="218"/>
    </row>
    <row r="32" spans="1:13" ht="15.75">
      <c r="A32" s="376" t="s">
        <v>129</v>
      </c>
      <c r="B32" s="377" t="s">
        <v>130</v>
      </c>
      <c r="C32" s="218"/>
      <c r="D32" s="400"/>
      <c r="E32" s="398" t="s">
        <v>131</v>
      </c>
      <c r="F32" s="378" t="s">
        <v>132</v>
      </c>
      <c r="G32" s="218"/>
      <c r="H32" s="218">
        <v>511</v>
      </c>
      <c r="M32" s="259"/>
    </row>
    <row r="33" spans="1:8" ht="15.75">
      <c r="A33" s="388" t="s">
        <v>133</v>
      </c>
      <c r="B33" s="393" t="s">
        <v>134</v>
      </c>
      <c r="C33" s="390">
        <f>C31+C32</f>
        <v>0</v>
      </c>
      <c r="D33" s="391">
        <f>D31+D32</f>
        <v>0</v>
      </c>
      <c r="E33" s="379" t="s">
        <v>135</v>
      </c>
      <c r="F33" s="378" t="s">
        <v>136</v>
      </c>
      <c r="G33" s="218">
        <v>-33</v>
      </c>
      <c r="H33" s="218"/>
    </row>
    <row r="34" spans="1:8" ht="15.75">
      <c r="A34" s="369" t="s">
        <v>137</v>
      </c>
      <c r="B34" s="380"/>
      <c r="C34" s="371"/>
      <c r="D34" s="372"/>
      <c r="E34" s="399" t="s">
        <v>138</v>
      </c>
      <c r="F34" s="385" t="s">
        <v>139</v>
      </c>
      <c r="G34" s="390">
        <f>G28+G32+G33</f>
        <v>-2337</v>
      </c>
      <c r="H34" s="391">
        <f>H28+H32+H33</f>
        <v>-2304</v>
      </c>
    </row>
    <row r="35" spans="1:8" ht="15.75">
      <c r="A35" s="376" t="s">
        <v>140</v>
      </c>
      <c r="B35" s="380" t="s">
        <v>141</v>
      </c>
      <c r="C35" s="371">
        <f>SUM(C36:C39)</f>
        <v>6500</v>
      </c>
      <c r="D35" s="372">
        <f>SUM(D36:D39)</f>
        <v>6500</v>
      </c>
      <c r="E35" s="376"/>
      <c r="F35" s="401"/>
      <c r="G35" s="402"/>
      <c r="H35" s="403"/>
    </row>
    <row r="36" spans="1:8" ht="15.75">
      <c r="A36" s="376" t="s">
        <v>142</v>
      </c>
      <c r="B36" s="377" t="s">
        <v>143</v>
      </c>
      <c r="C36" s="218">
        <v>6500</v>
      </c>
      <c r="D36" s="218">
        <v>6500</v>
      </c>
      <c r="E36" s="404"/>
      <c r="F36" s="405"/>
      <c r="G36" s="402"/>
      <c r="H36" s="403"/>
    </row>
    <row r="37" spans="1:8" ht="15.75">
      <c r="A37" s="376" t="s">
        <v>144</v>
      </c>
      <c r="B37" s="377" t="s">
        <v>145</v>
      </c>
      <c r="C37" s="218"/>
      <c r="D37" s="218"/>
      <c r="E37" s="406" t="s">
        <v>146</v>
      </c>
      <c r="F37" s="401" t="s">
        <v>147</v>
      </c>
      <c r="G37" s="407">
        <f>G26+G18+G34</f>
        <v>7436</v>
      </c>
      <c r="H37" s="408">
        <f>H26+H18+H34</f>
        <v>7469</v>
      </c>
    </row>
    <row r="38" spans="1:13" ht="15.75">
      <c r="A38" s="376" t="s">
        <v>148</v>
      </c>
      <c r="B38" s="377" t="s">
        <v>149</v>
      </c>
      <c r="C38" s="218"/>
      <c r="D38" s="218"/>
      <c r="E38" s="376"/>
      <c r="F38" s="401"/>
      <c r="G38" s="402"/>
      <c r="H38" s="403"/>
      <c r="M38" s="259"/>
    </row>
    <row r="39" spans="1:8" ht="16.5">
      <c r="A39" s="376" t="s">
        <v>150</v>
      </c>
      <c r="B39" s="377" t="s">
        <v>151</v>
      </c>
      <c r="C39" s="218"/>
      <c r="D39" s="218"/>
      <c r="E39" s="409"/>
      <c r="F39" s="410"/>
      <c r="G39" s="411"/>
      <c r="H39" s="412"/>
    </row>
    <row r="40" spans="1:13" ht="15.75">
      <c r="A40" s="376" t="s">
        <v>152</v>
      </c>
      <c r="B40" s="377" t="s">
        <v>153</v>
      </c>
      <c r="C40" s="371">
        <f>C41+C42+C44</f>
        <v>0</v>
      </c>
      <c r="D40" s="372">
        <f>D41+D42+D44</f>
        <v>0</v>
      </c>
      <c r="E40" s="413" t="s">
        <v>154</v>
      </c>
      <c r="F40" s="414" t="s">
        <v>155</v>
      </c>
      <c r="G40" s="415"/>
      <c r="H40" s="416"/>
      <c r="M40" s="259"/>
    </row>
    <row r="41" spans="1:8" ht="16.5">
      <c r="A41" s="376" t="s">
        <v>156</v>
      </c>
      <c r="B41" s="377" t="s">
        <v>157</v>
      </c>
      <c r="C41" s="218"/>
      <c r="D41" s="400"/>
      <c r="E41" s="417"/>
      <c r="F41" s="418"/>
      <c r="G41" s="411"/>
      <c r="H41" s="412"/>
    </row>
    <row r="42" spans="1:8" ht="15.75">
      <c r="A42" s="376" t="s">
        <v>158</v>
      </c>
      <c r="B42" s="377" t="s">
        <v>159</v>
      </c>
      <c r="C42" s="218"/>
      <c r="D42" s="400"/>
      <c r="E42" s="413" t="s">
        <v>160</v>
      </c>
      <c r="F42" s="419"/>
      <c r="G42" s="420"/>
      <c r="H42" s="421"/>
    </row>
    <row r="43" spans="1:8" ht="15.75">
      <c r="A43" s="376" t="s">
        <v>161</v>
      </c>
      <c r="B43" s="377" t="s">
        <v>162</v>
      </c>
      <c r="C43" s="218"/>
      <c r="D43" s="400"/>
      <c r="E43" s="369" t="s">
        <v>163</v>
      </c>
      <c r="F43" s="405"/>
      <c r="G43" s="402"/>
      <c r="H43" s="403"/>
    </row>
    <row r="44" spans="1:13" ht="15.75">
      <c r="A44" s="376" t="s">
        <v>164</v>
      </c>
      <c r="B44" s="377" t="s">
        <v>165</v>
      </c>
      <c r="C44" s="218"/>
      <c r="D44" s="400"/>
      <c r="E44" s="379" t="s">
        <v>166</v>
      </c>
      <c r="F44" s="378" t="s">
        <v>167</v>
      </c>
      <c r="G44" s="218">
        <v>756</v>
      </c>
      <c r="H44" s="218">
        <v>817</v>
      </c>
      <c r="M44" s="259"/>
    </row>
    <row r="45" spans="1:8" ht="15.75">
      <c r="A45" s="376" t="s">
        <v>168</v>
      </c>
      <c r="B45" s="377" t="s">
        <v>169</v>
      </c>
      <c r="C45" s="218"/>
      <c r="D45" s="400"/>
      <c r="E45" s="422" t="s">
        <v>170</v>
      </c>
      <c r="F45" s="378" t="s">
        <v>171</v>
      </c>
      <c r="G45" s="218"/>
      <c r="H45" s="218"/>
    </row>
    <row r="46" spans="1:13" ht="15.75">
      <c r="A46" s="423" t="s">
        <v>172</v>
      </c>
      <c r="B46" s="389" t="s">
        <v>173</v>
      </c>
      <c r="C46" s="390">
        <f>C35+C40+C45</f>
        <v>6500</v>
      </c>
      <c r="D46" s="391">
        <f>D35+D40+D45</f>
        <v>6500</v>
      </c>
      <c r="E46" s="395" t="s">
        <v>174</v>
      </c>
      <c r="F46" s="378" t="s">
        <v>175</v>
      </c>
      <c r="G46" s="218"/>
      <c r="H46" s="218"/>
      <c r="M46" s="259"/>
    </row>
    <row r="47" spans="1:8" ht="15.75">
      <c r="A47" s="369" t="s">
        <v>176</v>
      </c>
      <c r="B47" s="424"/>
      <c r="C47" s="407"/>
      <c r="D47" s="408"/>
      <c r="E47" s="376" t="s">
        <v>177</v>
      </c>
      <c r="F47" s="378" t="s">
        <v>178</v>
      </c>
      <c r="G47" s="218">
        <v>86</v>
      </c>
      <c r="H47" s="218">
        <v>87</v>
      </c>
    </row>
    <row r="48" spans="1:13" ht="15.75">
      <c r="A48" s="376" t="s">
        <v>179</v>
      </c>
      <c r="B48" s="377" t="s">
        <v>180</v>
      </c>
      <c r="C48" s="218">
        <v>22</v>
      </c>
      <c r="D48" s="218">
        <v>22</v>
      </c>
      <c r="E48" s="395" t="s">
        <v>181</v>
      </c>
      <c r="F48" s="378" t="s">
        <v>182</v>
      </c>
      <c r="G48" s="218"/>
      <c r="H48" s="218"/>
      <c r="M48" s="259"/>
    </row>
    <row r="49" spans="1:8" ht="15.75">
      <c r="A49" s="376" t="s">
        <v>183</v>
      </c>
      <c r="B49" s="380" t="s">
        <v>184</v>
      </c>
      <c r="C49" s="218"/>
      <c r="D49" s="218"/>
      <c r="E49" s="376" t="s">
        <v>185</v>
      </c>
      <c r="F49" s="378" t="s">
        <v>186</v>
      </c>
      <c r="G49" s="218"/>
      <c r="H49" s="218"/>
    </row>
    <row r="50" spans="1:8" ht="15.75">
      <c r="A50" s="376" t="s">
        <v>187</v>
      </c>
      <c r="B50" s="377" t="s">
        <v>188</v>
      </c>
      <c r="C50" s="218"/>
      <c r="D50" s="218"/>
      <c r="E50" s="395" t="s">
        <v>86</v>
      </c>
      <c r="F50" s="385" t="s">
        <v>189</v>
      </c>
      <c r="G50" s="371">
        <f>SUM(G44:G49)</f>
        <v>842</v>
      </c>
      <c r="H50" s="372">
        <f>SUM(H44:H49)</f>
        <v>904</v>
      </c>
    </row>
    <row r="51" spans="1:8" ht="15.75">
      <c r="A51" s="376" t="s">
        <v>113</v>
      </c>
      <c r="B51" s="377" t="s">
        <v>190</v>
      </c>
      <c r="C51" s="218"/>
      <c r="D51" s="218"/>
      <c r="E51" s="376"/>
      <c r="F51" s="378"/>
      <c r="G51" s="371"/>
      <c r="H51" s="372"/>
    </row>
    <row r="52" spans="1:8" ht="15.75">
      <c r="A52" s="388" t="s">
        <v>191</v>
      </c>
      <c r="B52" s="389" t="s">
        <v>192</v>
      </c>
      <c r="C52" s="390">
        <f>SUM(C48:C51)</f>
        <v>22</v>
      </c>
      <c r="D52" s="391">
        <f>SUM(D48:D51)</f>
        <v>22</v>
      </c>
      <c r="E52" s="395" t="s">
        <v>193</v>
      </c>
      <c r="F52" s="385" t="s">
        <v>194</v>
      </c>
      <c r="G52" s="218"/>
      <c r="H52" s="400"/>
    </row>
    <row r="53" spans="1:8" ht="15.75">
      <c r="A53" s="376" t="s">
        <v>195</v>
      </c>
      <c r="B53" s="389"/>
      <c r="C53" s="371"/>
      <c r="D53" s="372"/>
      <c r="E53" s="376" t="s">
        <v>196</v>
      </c>
      <c r="F53" s="385" t="s">
        <v>197</v>
      </c>
      <c r="G53" s="218"/>
      <c r="H53" s="400"/>
    </row>
    <row r="54" spans="1:8" ht="15.75">
      <c r="A54" s="369" t="s">
        <v>198</v>
      </c>
      <c r="B54" s="389" t="s">
        <v>199</v>
      </c>
      <c r="C54" s="425"/>
      <c r="D54" s="426"/>
      <c r="E54" s="376" t="s">
        <v>200</v>
      </c>
      <c r="F54" s="385" t="s">
        <v>201</v>
      </c>
      <c r="G54" s="218"/>
      <c r="H54" s="400"/>
    </row>
    <row r="55" spans="1:8" ht="15.75">
      <c r="A55" s="369" t="s">
        <v>202</v>
      </c>
      <c r="B55" s="389" t="s">
        <v>203</v>
      </c>
      <c r="C55" s="425"/>
      <c r="D55" s="426"/>
      <c r="E55" s="376" t="s">
        <v>204</v>
      </c>
      <c r="F55" s="385" t="s">
        <v>205</v>
      </c>
      <c r="G55" s="218"/>
      <c r="H55" s="400"/>
    </row>
    <row r="56" spans="1:13" ht="16.5">
      <c r="A56" s="427" t="s">
        <v>206</v>
      </c>
      <c r="B56" s="428" t="s">
        <v>207</v>
      </c>
      <c r="C56" s="429">
        <f>C20+C21+C22+C28+C33+C46+C52+C54+C55</f>
        <v>7789</v>
      </c>
      <c r="D56" s="430">
        <f>D20+D21+D22+D28+D33+D46+D52+D54+D55</f>
        <v>8874</v>
      </c>
      <c r="E56" s="369" t="s">
        <v>208</v>
      </c>
      <c r="F56" s="401" t="s">
        <v>209</v>
      </c>
      <c r="G56" s="407">
        <f>G50+G52+G53+G54+G55</f>
        <v>842</v>
      </c>
      <c r="H56" s="408">
        <f>H50+H52+H53+H54+H55</f>
        <v>904</v>
      </c>
      <c r="M56" s="259"/>
    </row>
    <row r="57" spans="1:8" ht="15.75">
      <c r="A57" s="431" t="s">
        <v>210</v>
      </c>
      <c r="B57" s="432"/>
      <c r="C57" s="364"/>
      <c r="D57" s="365"/>
      <c r="E57" s="431" t="s">
        <v>211</v>
      </c>
      <c r="F57" s="414"/>
      <c r="G57" s="364"/>
      <c r="H57" s="365"/>
    </row>
    <row r="58" spans="1:13" ht="15.75">
      <c r="A58" s="369" t="s">
        <v>212</v>
      </c>
      <c r="B58" s="424"/>
      <c r="C58" s="407"/>
      <c r="D58" s="408"/>
      <c r="E58" s="369" t="s">
        <v>163</v>
      </c>
      <c r="F58" s="378"/>
      <c r="G58" s="371"/>
      <c r="H58" s="372"/>
      <c r="M58" s="259"/>
    </row>
    <row r="59" spans="1:8" ht="31.5">
      <c r="A59" s="376" t="s">
        <v>213</v>
      </c>
      <c r="B59" s="377" t="s">
        <v>214</v>
      </c>
      <c r="C59" s="218"/>
      <c r="D59" s="218"/>
      <c r="E59" s="395" t="s">
        <v>215</v>
      </c>
      <c r="F59" s="433" t="s">
        <v>216</v>
      </c>
      <c r="G59" s="218"/>
      <c r="H59" s="400"/>
    </row>
    <row r="60" spans="1:13" ht="15.75">
      <c r="A60" s="376" t="s">
        <v>217</v>
      </c>
      <c r="B60" s="377" t="s">
        <v>218</v>
      </c>
      <c r="C60" s="218"/>
      <c r="D60" s="218"/>
      <c r="E60" s="376" t="s">
        <v>219</v>
      </c>
      <c r="F60" s="378" t="s">
        <v>220</v>
      </c>
      <c r="G60" s="218"/>
      <c r="H60" s="400"/>
      <c r="M60" s="259"/>
    </row>
    <row r="61" spans="1:8" ht="15.75">
      <c r="A61" s="376" t="s">
        <v>221</v>
      </c>
      <c r="B61" s="377" t="s">
        <v>222</v>
      </c>
      <c r="C61" s="218">
        <v>3</v>
      </c>
      <c r="D61" s="218">
        <v>3</v>
      </c>
      <c r="E61" s="379" t="s">
        <v>223</v>
      </c>
      <c r="F61" s="378" t="s">
        <v>224</v>
      </c>
      <c r="G61" s="371">
        <f>SUM(G62:G68)</f>
        <v>334</v>
      </c>
      <c r="H61" s="372">
        <f>SUM(H62:H68)</f>
        <v>528</v>
      </c>
    </row>
    <row r="62" spans="1:13" ht="15.75">
      <c r="A62" s="376" t="s">
        <v>225</v>
      </c>
      <c r="B62" s="380" t="s">
        <v>226</v>
      </c>
      <c r="C62" s="218"/>
      <c r="D62" s="218"/>
      <c r="E62" s="379" t="s">
        <v>227</v>
      </c>
      <c r="F62" s="378" t="s">
        <v>228</v>
      </c>
      <c r="G62" s="218">
        <v>304</v>
      </c>
      <c r="H62" s="218">
        <v>519</v>
      </c>
      <c r="M62" s="259"/>
    </row>
    <row r="63" spans="1:8" ht="15.75">
      <c r="A63" s="376" t="s">
        <v>229</v>
      </c>
      <c r="B63" s="380" t="s">
        <v>230</v>
      </c>
      <c r="C63" s="218"/>
      <c r="D63" s="218"/>
      <c r="E63" s="376" t="s">
        <v>231</v>
      </c>
      <c r="F63" s="378" t="s">
        <v>232</v>
      </c>
      <c r="G63" s="218"/>
      <c r="H63" s="218"/>
    </row>
    <row r="64" spans="1:13" ht="15.75">
      <c r="A64" s="376" t="s">
        <v>233</v>
      </c>
      <c r="B64" s="377" t="s">
        <v>234</v>
      </c>
      <c r="C64" s="218"/>
      <c r="D64" s="218"/>
      <c r="E64" s="376" t="s">
        <v>235</v>
      </c>
      <c r="F64" s="378" t="s">
        <v>236</v>
      </c>
      <c r="G64" s="218">
        <v>1</v>
      </c>
      <c r="H64" s="218">
        <v>1</v>
      </c>
      <c r="M64" s="259"/>
    </row>
    <row r="65" spans="1:8" ht="15.75">
      <c r="A65" s="388" t="s">
        <v>86</v>
      </c>
      <c r="B65" s="389" t="s">
        <v>237</v>
      </c>
      <c r="C65" s="390">
        <f>SUM(C59:C64)</f>
        <v>3</v>
      </c>
      <c r="D65" s="391">
        <f>SUM(D59:D64)</f>
        <v>3</v>
      </c>
      <c r="E65" s="376" t="s">
        <v>238</v>
      </c>
      <c r="F65" s="378" t="s">
        <v>239</v>
      </c>
      <c r="G65" s="218"/>
      <c r="H65" s="218"/>
    </row>
    <row r="66" spans="1:8" ht="15.75">
      <c r="A66" s="376"/>
      <c r="B66" s="389"/>
      <c r="C66" s="371"/>
      <c r="D66" s="372"/>
      <c r="E66" s="376" t="s">
        <v>240</v>
      </c>
      <c r="F66" s="378" t="s">
        <v>241</v>
      </c>
      <c r="G66" s="218">
        <v>9</v>
      </c>
      <c r="H66" s="218"/>
    </row>
    <row r="67" spans="1:8" ht="15.75">
      <c r="A67" s="369" t="s">
        <v>242</v>
      </c>
      <c r="B67" s="424"/>
      <c r="C67" s="407"/>
      <c r="D67" s="408"/>
      <c r="E67" s="376" t="s">
        <v>243</v>
      </c>
      <c r="F67" s="378" t="s">
        <v>244</v>
      </c>
      <c r="G67" s="218"/>
      <c r="H67" s="218"/>
    </row>
    <row r="68" spans="1:8" ht="15.75">
      <c r="A68" s="376" t="s">
        <v>245</v>
      </c>
      <c r="B68" s="377" t="s">
        <v>246</v>
      </c>
      <c r="C68" s="218">
        <v>25</v>
      </c>
      <c r="D68" s="218">
        <v>12</v>
      </c>
      <c r="E68" s="376" t="s">
        <v>247</v>
      </c>
      <c r="F68" s="378" t="s">
        <v>248</v>
      </c>
      <c r="G68" s="218">
        <v>20</v>
      </c>
      <c r="H68" s="218">
        <v>8</v>
      </c>
    </row>
    <row r="69" spans="1:8" ht="15.75">
      <c r="A69" s="376" t="s">
        <v>249</v>
      </c>
      <c r="B69" s="377" t="s">
        <v>250</v>
      </c>
      <c r="C69" s="218">
        <v>1</v>
      </c>
      <c r="D69" s="218">
        <v>1</v>
      </c>
      <c r="E69" s="395" t="s">
        <v>113</v>
      </c>
      <c r="F69" s="378" t="s">
        <v>251</v>
      </c>
      <c r="G69" s="218">
        <v>7</v>
      </c>
      <c r="H69" s="218">
        <v>7</v>
      </c>
    </row>
    <row r="70" spans="1:8" ht="15.75">
      <c r="A70" s="376" t="s">
        <v>252</v>
      </c>
      <c r="B70" s="377" t="s">
        <v>253</v>
      </c>
      <c r="C70" s="218">
        <v>7</v>
      </c>
      <c r="D70" s="218">
        <v>7</v>
      </c>
      <c r="E70" s="376" t="s">
        <v>254</v>
      </c>
      <c r="F70" s="378" t="s">
        <v>255</v>
      </c>
      <c r="G70" s="218"/>
      <c r="H70" s="218"/>
    </row>
    <row r="71" spans="1:8" ht="15.75">
      <c r="A71" s="376" t="s">
        <v>256</v>
      </c>
      <c r="B71" s="377" t="s">
        <v>257</v>
      </c>
      <c r="C71" s="218">
        <v>6</v>
      </c>
      <c r="D71" s="218">
        <v>6</v>
      </c>
      <c r="E71" s="434" t="s">
        <v>81</v>
      </c>
      <c r="F71" s="385" t="s">
        <v>258</v>
      </c>
      <c r="G71" s="390">
        <f>G59+G60+G61+G69+G70</f>
        <v>341</v>
      </c>
      <c r="H71" s="391">
        <f>H59+H60+H61+H69+H70</f>
        <v>535</v>
      </c>
    </row>
    <row r="72" spans="1:8" ht="15.75">
      <c r="A72" s="376" t="s">
        <v>259</v>
      </c>
      <c r="B72" s="377" t="s">
        <v>260</v>
      </c>
      <c r="C72" s="218"/>
      <c r="D72" s="218"/>
      <c r="E72" s="379"/>
      <c r="F72" s="378"/>
      <c r="G72" s="371"/>
      <c r="H72" s="372"/>
    </row>
    <row r="73" spans="1:8" ht="15.75">
      <c r="A73" s="376" t="s">
        <v>261</v>
      </c>
      <c r="B73" s="377" t="s">
        <v>262</v>
      </c>
      <c r="C73" s="218"/>
      <c r="D73" s="218"/>
      <c r="E73" s="423" t="s">
        <v>263</v>
      </c>
      <c r="F73" s="385" t="s">
        <v>264</v>
      </c>
      <c r="G73" s="425"/>
      <c r="H73" s="426"/>
    </row>
    <row r="74" spans="1:8" ht="15.75">
      <c r="A74" s="376" t="s">
        <v>265</v>
      </c>
      <c r="B74" s="377" t="s">
        <v>266</v>
      </c>
      <c r="C74" s="218"/>
      <c r="D74" s="218"/>
      <c r="E74" s="435"/>
      <c r="F74" s="436"/>
      <c r="G74" s="371"/>
      <c r="H74" s="437"/>
    </row>
    <row r="75" spans="1:8" ht="15.75">
      <c r="A75" s="376" t="s">
        <v>267</v>
      </c>
      <c r="B75" s="377" t="s">
        <v>268</v>
      </c>
      <c r="C75" s="218">
        <v>3</v>
      </c>
      <c r="D75" s="218">
        <v>4</v>
      </c>
      <c r="E75" s="438" t="s">
        <v>196</v>
      </c>
      <c r="F75" s="385" t="s">
        <v>269</v>
      </c>
      <c r="G75" s="425"/>
      <c r="H75" s="426"/>
    </row>
    <row r="76" spans="1:8" ht="15.75">
      <c r="A76" s="388" t="s">
        <v>111</v>
      </c>
      <c r="B76" s="389" t="s">
        <v>270</v>
      </c>
      <c r="C76" s="390">
        <f>SUM(C68:C75)</f>
        <v>42</v>
      </c>
      <c r="D76" s="391">
        <f>SUM(D68:D75)</f>
        <v>30</v>
      </c>
      <c r="E76" s="435"/>
      <c r="F76" s="436"/>
      <c r="G76" s="371"/>
      <c r="H76" s="437"/>
    </row>
    <row r="77" spans="1:8" ht="15.75">
      <c r="A77" s="376"/>
      <c r="B77" s="377"/>
      <c r="C77" s="371"/>
      <c r="D77" s="372"/>
      <c r="E77" s="423" t="s">
        <v>271</v>
      </c>
      <c r="F77" s="385" t="s">
        <v>272</v>
      </c>
      <c r="G77" s="425"/>
      <c r="H77" s="426"/>
    </row>
    <row r="78" spans="1:13" ht="15.75">
      <c r="A78" s="369" t="s">
        <v>273</v>
      </c>
      <c r="B78" s="424"/>
      <c r="C78" s="407"/>
      <c r="D78" s="408"/>
      <c r="E78" s="376"/>
      <c r="F78" s="405"/>
      <c r="G78" s="402"/>
      <c r="H78" s="403"/>
      <c r="M78" s="259"/>
    </row>
    <row r="79" spans="1:8" ht="15.75">
      <c r="A79" s="376" t="s">
        <v>274</v>
      </c>
      <c r="B79" s="377" t="s">
        <v>275</v>
      </c>
      <c r="C79" s="371">
        <f>SUM(C80:C82)</f>
        <v>1</v>
      </c>
      <c r="D79" s="372">
        <f>SUM(D80:D82)</f>
        <v>1</v>
      </c>
      <c r="E79" s="439" t="s">
        <v>276</v>
      </c>
      <c r="F79" s="401" t="s">
        <v>277</v>
      </c>
      <c r="G79" s="407">
        <f>G71+G73+G75+G77</f>
        <v>341</v>
      </c>
      <c r="H79" s="408">
        <f>H71+H73+H75+H77</f>
        <v>535</v>
      </c>
    </row>
    <row r="80" spans="1:8" ht="15.75">
      <c r="A80" s="376" t="s">
        <v>278</v>
      </c>
      <c r="B80" s="377" t="s">
        <v>279</v>
      </c>
      <c r="C80" s="218"/>
      <c r="D80" s="218"/>
      <c r="E80" s="435"/>
      <c r="F80" s="436"/>
      <c r="G80" s="371"/>
      <c r="H80" s="437"/>
    </row>
    <row r="81" spans="1:8" ht="15.75">
      <c r="A81" s="376" t="s">
        <v>280</v>
      </c>
      <c r="B81" s="377" t="s">
        <v>281</v>
      </c>
      <c r="C81" s="218"/>
      <c r="D81" s="218"/>
      <c r="E81" s="376"/>
      <c r="F81" s="440"/>
      <c r="G81" s="441"/>
      <c r="H81" s="442"/>
    </row>
    <row r="82" spans="1:8" ht="15.75">
      <c r="A82" s="376" t="s">
        <v>282</v>
      </c>
      <c r="B82" s="377" t="s">
        <v>283</v>
      </c>
      <c r="C82" s="218">
        <v>1</v>
      </c>
      <c r="D82" s="218">
        <v>1</v>
      </c>
      <c r="E82" s="443"/>
      <c r="F82" s="444"/>
      <c r="G82" s="441"/>
      <c r="H82" s="442"/>
    </row>
    <row r="83" spans="1:8" ht="15.75">
      <c r="A83" s="376" t="s">
        <v>284</v>
      </c>
      <c r="B83" s="377" t="s">
        <v>285</v>
      </c>
      <c r="C83" s="218"/>
      <c r="D83" s="218"/>
      <c r="E83" s="445"/>
      <c r="F83" s="444"/>
      <c r="G83" s="441"/>
      <c r="H83" s="442"/>
    </row>
    <row r="84" spans="1:8" ht="15.75">
      <c r="A84" s="376" t="s">
        <v>168</v>
      </c>
      <c r="B84" s="377" t="s">
        <v>286</v>
      </c>
      <c r="C84" s="218"/>
      <c r="D84" s="218"/>
      <c r="E84" s="443"/>
      <c r="F84" s="444"/>
      <c r="G84" s="441"/>
      <c r="H84" s="442"/>
    </row>
    <row r="85" spans="1:8" ht="15.75">
      <c r="A85" s="388" t="s">
        <v>287</v>
      </c>
      <c r="B85" s="389" t="s">
        <v>288</v>
      </c>
      <c r="C85" s="390">
        <f>C84+C83+C79</f>
        <v>1</v>
      </c>
      <c r="D85" s="391">
        <f>D84+D83+D79</f>
        <v>1</v>
      </c>
      <c r="E85" s="445"/>
      <c r="F85" s="444"/>
      <c r="G85" s="441"/>
      <c r="H85" s="442"/>
    </row>
    <row r="86" spans="1:13" ht="15.75">
      <c r="A86" s="376"/>
      <c r="B86" s="389"/>
      <c r="C86" s="371"/>
      <c r="D86" s="372"/>
      <c r="E86" s="443"/>
      <c r="F86" s="444"/>
      <c r="G86" s="441"/>
      <c r="H86" s="442"/>
      <c r="M86" s="259"/>
    </row>
    <row r="87" spans="1:8" ht="15.75">
      <c r="A87" s="369" t="s">
        <v>289</v>
      </c>
      <c r="B87" s="377"/>
      <c r="C87" s="371"/>
      <c r="D87" s="372"/>
      <c r="E87" s="445"/>
      <c r="F87" s="444"/>
      <c r="G87" s="441"/>
      <c r="H87" s="442"/>
    </row>
    <row r="88" spans="1:13" ht="15.75">
      <c r="A88" s="376" t="s">
        <v>290</v>
      </c>
      <c r="B88" s="377" t="s">
        <v>291</v>
      </c>
      <c r="C88" s="218">
        <v>1</v>
      </c>
      <c r="D88" s="218"/>
      <c r="E88" s="443"/>
      <c r="F88" s="444"/>
      <c r="G88" s="441"/>
      <c r="H88" s="442"/>
      <c r="M88" s="259"/>
    </row>
    <row r="89" spans="1:8" ht="15.75">
      <c r="A89" s="376" t="s">
        <v>292</v>
      </c>
      <c r="B89" s="377" t="s">
        <v>293</v>
      </c>
      <c r="C89" s="218">
        <v>783</v>
      </c>
      <c r="D89" s="218"/>
      <c r="E89" s="445"/>
      <c r="F89" s="444"/>
      <c r="G89" s="441"/>
      <c r="H89" s="442"/>
    </row>
    <row r="90" spans="1:13" ht="15.75">
      <c r="A90" s="376" t="s">
        <v>294</v>
      </c>
      <c r="B90" s="377" t="s">
        <v>295</v>
      </c>
      <c r="C90" s="218"/>
      <c r="D90" s="218"/>
      <c r="E90" s="445"/>
      <c r="F90" s="444"/>
      <c r="G90" s="441"/>
      <c r="H90" s="442"/>
      <c r="M90" s="259"/>
    </row>
    <row r="91" spans="1:8" ht="15.75">
      <c r="A91" s="376" t="s">
        <v>296</v>
      </c>
      <c r="B91" s="377" t="s">
        <v>297</v>
      </c>
      <c r="C91" s="218"/>
      <c r="D91" s="218"/>
      <c r="E91" s="445"/>
      <c r="F91" s="444"/>
      <c r="G91" s="441"/>
      <c r="H91" s="442"/>
    </row>
    <row r="92" spans="1:13" ht="15.75">
      <c r="A92" s="388" t="s">
        <v>298</v>
      </c>
      <c r="B92" s="389" t="s">
        <v>299</v>
      </c>
      <c r="C92" s="390">
        <f>SUM(C88:C91)</f>
        <v>784</v>
      </c>
      <c r="D92" s="391">
        <f>SUM(D88:D91)</f>
        <v>0</v>
      </c>
      <c r="E92" s="445"/>
      <c r="F92" s="444"/>
      <c r="G92" s="441"/>
      <c r="H92" s="442"/>
      <c r="M92" s="259"/>
    </row>
    <row r="93" spans="1:8" ht="15.75">
      <c r="A93" s="423" t="s">
        <v>300</v>
      </c>
      <c r="B93" s="389" t="s">
        <v>301</v>
      </c>
      <c r="C93" s="425"/>
      <c r="D93" s="426"/>
      <c r="E93" s="445"/>
      <c r="F93" s="444"/>
      <c r="G93" s="441"/>
      <c r="H93" s="442"/>
    </row>
    <row r="94" spans="1:13" ht="16.5">
      <c r="A94" s="446" t="s">
        <v>302</v>
      </c>
      <c r="B94" s="447" t="s">
        <v>303</v>
      </c>
      <c r="C94" s="429">
        <f>C65+C76+C85+C92+C93</f>
        <v>830</v>
      </c>
      <c r="D94" s="430">
        <f>D65+D76+D85+D92+D93</f>
        <v>34</v>
      </c>
      <c r="E94" s="448"/>
      <c r="F94" s="449"/>
      <c r="G94" s="450"/>
      <c r="H94" s="451"/>
      <c r="M94" s="259"/>
    </row>
    <row r="95" spans="1:8" ht="32.25">
      <c r="A95" s="452" t="s">
        <v>304</v>
      </c>
      <c r="B95" s="453" t="s">
        <v>305</v>
      </c>
      <c r="C95" s="454">
        <f>C94+C56</f>
        <v>8619</v>
      </c>
      <c r="D95" s="455">
        <f>D94+D56</f>
        <v>8908</v>
      </c>
      <c r="E95" s="456" t="s">
        <v>306</v>
      </c>
      <c r="F95" s="457" t="s">
        <v>307</v>
      </c>
      <c r="G95" s="454">
        <f>G37+G40+G56+G79</f>
        <v>8619</v>
      </c>
      <c r="H95" s="455">
        <f>H37+H40+H56+H79</f>
        <v>8908</v>
      </c>
    </row>
    <row r="96" spans="1:13" ht="15.75">
      <c r="A96" s="200"/>
      <c r="B96" s="458"/>
      <c r="C96" s="200"/>
      <c r="D96" s="200"/>
      <c r="E96" s="459"/>
      <c r="M96" s="259"/>
    </row>
    <row r="97" spans="1:13" ht="15.75">
      <c r="A97" s="460"/>
      <c r="B97" s="458"/>
      <c r="C97" s="200"/>
      <c r="D97" s="200"/>
      <c r="E97" s="459"/>
      <c r="M97" s="259"/>
    </row>
    <row r="98" spans="1:13" ht="15.75">
      <c r="A98" s="94" t="s">
        <v>10</v>
      </c>
      <c r="B98" s="95" t="str">
        <f>pdeReportingDate</f>
        <v>23.04.2024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1"/>
    </row>
    <row r="119" spans="5:13" ht="15.75">
      <c r="E119" s="461"/>
      <c r="M119" s="259"/>
    </row>
    <row r="121" spans="5:13" ht="15.75">
      <c r="E121" s="461"/>
      <c r="M121" s="259"/>
    </row>
    <row r="123" ht="15.75">
      <c r="E123" s="461"/>
    </row>
    <row r="125" spans="5:13" ht="15.75">
      <c r="E125" s="461"/>
      <c r="M125" s="259"/>
    </row>
    <row r="127" spans="5:13" ht="15.75">
      <c r="E127" s="461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1"/>
      <c r="M135" s="259"/>
    </row>
    <row r="137" spans="5:13" ht="15.75">
      <c r="E137" s="461"/>
      <c r="M137" s="259"/>
    </row>
    <row r="139" spans="5:13" ht="15.75">
      <c r="E139" s="461"/>
      <c r="M139" s="259"/>
    </row>
    <row r="141" spans="5:13" ht="15.75">
      <c r="E141" s="461"/>
      <c r="M141" s="259"/>
    </row>
    <row r="143" ht="15.75">
      <c r="E143" s="461"/>
    </row>
    <row r="145" ht="15.75">
      <c r="E145" s="461"/>
    </row>
    <row r="147" ht="15.75">
      <c r="E147" s="461"/>
    </row>
    <row r="149" spans="5:13" ht="15.75">
      <c r="E149" s="461"/>
      <c r="M149" s="259"/>
    </row>
    <row r="151" ht="15.75">
      <c r="M151" s="259"/>
    </row>
    <row r="153" ht="15.75">
      <c r="M153" s="259"/>
    </row>
    <row r="159" ht="15.75">
      <c r="E159" s="461"/>
    </row>
    <row r="161" spans="1:18" s="100" customFormat="1" ht="15.75">
      <c r="A161" s="101"/>
      <c r="B161" s="101"/>
      <c r="C161" s="101"/>
      <c r="D161" s="101"/>
      <c r="E161" s="461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1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1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1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1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1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1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1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1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7">
      <selection activeCell="C14" sqref="C14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КОРПОРАЦИЯ ЗА ТЕХНОЛОГИИ И ИНОВАЦИИ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115086942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31.03.2024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4</v>
      </c>
      <c r="D12" s="143">
        <v>2</v>
      </c>
      <c r="E12" s="291" t="s">
        <v>321</v>
      </c>
      <c r="F12" s="293" t="s">
        <v>322</v>
      </c>
      <c r="G12" s="143"/>
      <c r="H12" s="143"/>
    </row>
    <row r="13" spans="1:8" ht="15.75">
      <c r="A13" s="291" t="s">
        <v>323</v>
      </c>
      <c r="B13" s="292" t="s">
        <v>324</v>
      </c>
      <c r="C13" s="143">
        <v>36</v>
      </c>
      <c r="D13" s="143">
        <v>12</v>
      </c>
      <c r="E13" s="291" t="s">
        <v>325</v>
      </c>
      <c r="F13" s="293" t="s">
        <v>326</v>
      </c>
      <c r="G13" s="143"/>
      <c r="H13" s="143"/>
    </row>
    <row r="14" spans="1:8" ht="15.75">
      <c r="A14" s="291" t="s">
        <v>327</v>
      </c>
      <c r="B14" s="292" t="s">
        <v>328</v>
      </c>
      <c r="C14" s="143">
        <v>1</v>
      </c>
      <c r="D14" s="143">
        <v>1</v>
      </c>
      <c r="E14" s="294" t="s">
        <v>329</v>
      </c>
      <c r="F14" s="293" t="s">
        <v>330</v>
      </c>
      <c r="G14" s="143">
        <v>15</v>
      </c>
      <c r="H14" s="143">
        <v>13</v>
      </c>
    </row>
    <row r="15" spans="1:8" ht="15.75">
      <c r="A15" s="291" t="s">
        <v>331</v>
      </c>
      <c r="B15" s="292" t="s">
        <v>332</v>
      </c>
      <c r="C15" s="143">
        <v>1</v>
      </c>
      <c r="D15" s="143">
        <v>1</v>
      </c>
      <c r="E15" s="294" t="s">
        <v>113</v>
      </c>
      <c r="F15" s="293" t="s">
        <v>333</v>
      </c>
      <c r="G15" s="143">
        <v>1086</v>
      </c>
      <c r="H15" s="143">
        <v>6</v>
      </c>
    </row>
    <row r="16" spans="1:8" ht="15.75">
      <c r="A16" s="291" t="s">
        <v>334</v>
      </c>
      <c r="B16" s="292" t="s">
        <v>335</v>
      </c>
      <c r="C16" s="143"/>
      <c r="D16" s="143"/>
      <c r="E16" s="295" t="s">
        <v>86</v>
      </c>
      <c r="F16" s="296" t="s">
        <v>336</v>
      </c>
      <c r="G16" s="297">
        <f>SUM(G12:G15)</f>
        <v>1101</v>
      </c>
      <c r="H16" s="298">
        <f>SUM(H12:H15)</f>
        <v>19</v>
      </c>
    </row>
    <row r="17" spans="1:8" ht="31.5">
      <c r="A17" s="291" t="s">
        <v>337</v>
      </c>
      <c r="B17" s="292" t="s">
        <v>338</v>
      </c>
      <c r="C17" s="143">
        <v>1085</v>
      </c>
      <c r="D17" s="143"/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2"/>
    </row>
    <row r="19" spans="1:8" ht="15.75">
      <c r="A19" s="291" t="s">
        <v>343</v>
      </c>
      <c r="B19" s="292" t="s">
        <v>344</v>
      </c>
      <c r="C19" s="143"/>
      <c r="D19" s="143"/>
      <c r="E19" s="291" t="s">
        <v>345</v>
      </c>
      <c r="F19" s="299" t="s">
        <v>346</v>
      </c>
      <c r="G19" s="143"/>
      <c r="H19" s="179"/>
    </row>
    <row r="20" spans="1:8" ht="15.75">
      <c r="A20" s="303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3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4" t="s">
        <v>352</v>
      </c>
      <c r="C22" s="297">
        <f>SUM(C12:C18)+C19</f>
        <v>1127</v>
      </c>
      <c r="D22" s="298">
        <f>SUM(D12:D18)+D19</f>
        <v>16</v>
      </c>
      <c r="E22" s="291" t="s">
        <v>353</v>
      </c>
      <c r="F22" s="299" t="s">
        <v>354</v>
      </c>
      <c r="G22" s="143"/>
      <c r="H22" s="143"/>
    </row>
    <row r="23" spans="1:8" ht="15.75">
      <c r="A23" s="284"/>
      <c r="B23" s="292"/>
      <c r="C23" s="289"/>
      <c r="D23" s="290"/>
      <c r="E23" s="303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>
        <v>7</v>
      </c>
      <c r="D25" s="143">
        <v>7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/>
      <c r="D27" s="143"/>
      <c r="E27" s="295" t="s">
        <v>138</v>
      </c>
      <c r="F27" s="300" t="s">
        <v>370</v>
      </c>
      <c r="G27" s="297">
        <f>SUM(G22:G26)</f>
        <v>0</v>
      </c>
      <c r="H27" s="298">
        <f>SUM(H22:H26)</f>
        <v>0</v>
      </c>
    </row>
    <row r="28" spans="1:8" ht="15.75">
      <c r="A28" s="291" t="s">
        <v>113</v>
      </c>
      <c r="B28" s="299" t="s">
        <v>371</v>
      </c>
      <c r="C28" s="143"/>
      <c r="D28" s="143"/>
      <c r="E28" s="303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7</v>
      </c>
      <c r="D29" s="298">
        <f>SUM(D25:D28)</f>
        <v>7</v>
      </c>
      <c r="E29" s="291"/>
      <c r="F29" s="288"/>
      <c r="G29" s="289"/>
      <c r="H29" s="290"/>
    </row>
    <row r="30" spans="1:8" ht="16.5">
      <c r="A30" s="305"/>
      <c r="B30" s="306"/>
      <c r="C30" s="307"/>
      <c r="D30" s="308"/>
      <c r="E30" s="309"/>
      <c r="F30" s="310"/>
      <c r="G30" s="311"/>
      <c r="H30" s="312"/>
    </row>
    <row r="31" spans="1:8" ht="31.5">
      <c r="A31" s="277" t="s">
        <v>373</v>
      </c>
      <c r="B31" s="272" t="s">
        <v>374</v>
      </c>
      <c r="C31" s="313">
        <f>C29+C22</f>
        <v>1134</v>
      </c>
      <c r="D31" s="314">
        <f>D29+D22</f>
        <v>23</v>
      </c>
      <c r="E31" s="277" t="s">
        <v>375</v>
      </c>
      <c r="F31" s="315" t="s">
        <v>376</v>
      </c>
      <c r="G31" s="279">
        <f>G16+G18+G27</f>
        <v>1101</v>
      </c>
      <c r="H31" s="280">
        <f>H16+H18+H27</f>
        <v>19</v>
      </c>
    </row>
    <row r="32" spans="1:8" ht="15.75">
      <c r="A32" s="316"/>
      <c r="B32" s="317"/>
      <c r="C32" s="318"/>
      <c r="D32" s="319"/>
      <c r="E32" s="316"/>
      <c r="F32" s="299"/>
      <c r="G32" s="289"/>
      <c r="H32" s="290"/>
    </row>
    <row r="33" spans="1:8" ht="15.75">
      <c r="A33" s="316" t="s">
        <v>377</v>
      </c>
      <c r="B33" s="317" t="s">
        <v>378</v>
      </c>
      <c r="C33" s="320">
        <f>IF((G31-C31)&gt;0,G31-C31,0)</f>
        <v>0</v>
      </c>
      <c r="D33" s="321">
        <f>IF((H31-D31)&gt;0,H31-D31,0)</f>
        <v>0</v>
      </c>
      <c r="E33" s="316" t="s">
        <v>379</v>
      </c>
      <c r="F33" s="300" t="s">
        <v>380</v>
      </c>
      <c r="G33" s="297">
        <f>IF((C31-G31)&gt;0,C31-G31,0)</f>
        <v>33</v>
      </c>
      <c r="H33" s="298">
        <f>IF((D31-H31)&gt;0,D31-H31,0)</f>
        <v>4</v>
      </c>
    </row>
    <row r="34" spans="1:8" ht="31.5">
      <c r="A34" s="322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3" t="s">
        <v>389</v>
      </c>
      <c r="B36" s="306" t="s">
        <v>390</v>
      </c>
      <c r="C36" s="324">
        <f>C31-C34+C35</f>
        <v>1134</v>
      </c>
      <c r="D36" s="325">
        <f>D31-D34+D35</f>
        <v>23</v>
      </c>
      <c r="E36" s="326" t="s">
        <v>391</v>
      </c>
      <c r="F36" s="306" t="s">
        <v>392</v>
      </c>
      <c r="G36" s="307">
        <f>G35-G34+G31</f>
        <v>1101</v>
      </c>
      <c r="H36" s="308">
        <f>H35-H34+H31</f>
        <v>19</v>
      </c>
    </row>
    <row r="37" spans="1:8" ht="15.75">
      <c r="A37" s="327" t="s">
        <v>393</v>
      </c>
      <c r="B37" s="272" t="s">
        <v>394</v>
      </c>
      <c r="C37" s="313">
        <f>IF((G36-C36)&gt;0,G36-C36,0)</f>
        <v>0</v>
      </c>
      <c r="D37" s="314">
        <f>IF((H36-D36)&gt;0,H36-D36,0)</f>
        <v>0</v>
      </c>
      <c r="E37" s="327" t="s">
        <v>395</v>
      </c>
      <c r="F37" s="315" t="s">
        <v>396</v>
      </c>
      <c r="G37" s="279">
        <f>IF((C36-G36)&gt;0,C36-G36,0)</f>
        <v>33</v>
      </c>
      <c r="H37" s="280">
        <f>IF((D36-H36)&gt;0,D36-H36,0)</f>
        <v>4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8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8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8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8"/>
      <c r="F41" s="299"/>
      <c r="G41" s="289"/>
      <c r="H41" s="290"/>
    </row>
    <row r="42" spans="1:8" ht="15.75">
      <c r="A42" s="316" t="s">
        <v>405</v>
      </c>
      <c r="B42" s="329" t="s">
        <v>406</v>
      </c>
      <c r="C42" s="320">
        <f>+IF((G36-C36-C38)&gt;0,G36-C36-C38,0)</f>
        <v>0</v>
      </c>
      <c r="D42" s="321">
        <f>+IF((H36-D36-D38)&gt;0,H36-D36-D38,0)</f>
        <v>0</v>
      </c>
      <c r="E42" s="330" t="s">
        <v>407</v>
      </c>
      <c r="F42" s="329" t="s">
        <v>408</v>
      </c>
      <c r="G42" s="320">
        <f>IF(G37&gt;0,IF(C38+G37&lt;0,0,C38+G37),IF(C37-C38&lt;0,C38-C37,0))</f>
        <v>33</v>
      </c>
      <c r="H42" s="321">
        <f>IF(H37&gt;0,IF(D38+H37&lt;0,0,D38+H37),IF(D37-D38&lt;0,D38-D37,0))</f>
        <v>4</v>
      </c>
    </row>
    <row r="43" spans="1:8" ht="15.75">
      <c r="A43" s="316" t="s">
        <v>409</v>
      </c>
      <c r="B43" s="317" t="s">
        <v>410</v>
      </c>
      <c r="C43" s="143"/>
      <c r="D43" s="179"/>
      <c r="E43" s="316" t="s">
        <v>409</v>
      </c>
      <c r="F43" s="329" t="s">
        <v>411</v>
      </c>
      <c r="G43" s="139"/>
      <c r="H43" s="181"/>
    </row>
    <row r="44" spans="1:8" ht="16.5">
      <c r="A44" s="326" t="s">
        <v>412</v>
      </c>
      <c r="B44" s="275" t="s">
        <v>413</v>
      </c>
      <c r="C44" s="307">
        <f>IF(G42=0,IF(C42-C43&gt;0,C42-C43+G43,0),IF(G42-G43&lt;0,G43-G42+C42,0))</f>
        <v>0</v>
      </c>
      <c r="D44" s="308">
        <f>IF(H42=0,IF(D42-D43&gt;0,D42-D43+H43,0),IF(H42-H43&lt;0,H43-H42+D42,0))</f>
        <v>0</v>
      </c>
      <c r="E44" s="326" t="s">
        <v>414</v>
      </c>
      <c r="F44" s="331" t="s">
        <v>415</v>
      </c>
      <c r="G44" s="307">
        <f>IF(C42=0,IF(G42-G43&gt;0,G42-G43+C43,0),IF(C42-C43&lt;0,C43-C42+G43,0))</f>
        <v>33</v>
      </c>
      <c r="H44" s="308">
        <f>IF(D42=0,IF(H42-H43&gt;0,H42-H43+D43,0),IF(D42-D43&lt;0,D43-D42+H43,0))</f>
        <v>4</v>
      </c>
    </row>
    <row r="45" spans="1:8" ht="16.5">
      <c r="A45" s="332" t="s">
        <v>416</v>
      </c>
      <c r="B45" s="333" t="s">
        <v>417</v>
      </c>
      <c r="C45" s="334">
        <f>C36+C38+C42</f>
        <v>1134</v>
      </c>
      <c r="D45" s="335">
        <f>D36+D38+D42</f>
        <v>23</v>
      </c>
      <c r="E45" s="332" t="s">
        <v>418</v>
      </c>
      <c r="F45" s="336" t="s">
        <v>419</v>
      </c>
      <c r="G45" s="334">
        <f>G42+G36</f>
        <v>1134</v>
      </c>
      <c r="H45" s="335">
        <f>H42+H36</f>
        <v>23</v>
      </c>
    </row>
    <row r="46" spans="1:8" ht="15.75">
      <c r="A46" s="270"/>
      <c r="B46" s="337"/>
      <c r="C46" s="338"/>
      <c r="D46" s="338"/>
      <c r="E46" s="339"/>
      <c r="F46" s="270"/>
      <c r="G46" s="338"/>
      <c r="H46" s="338"/>
    </row>
    <row r="47" spans="1:8" ht="15.75">
      <c r="A47" s="340" t="s">
        <v>420</v>
      </c>
      <c r="B47" s="340"/>
      <c r="C47" s="340"/>
      <c r="D47" s="340"/>
      <c r="E47" s="340"/>
      <c r="F47" s="270"/>
      <c r="G47" s="338"/>
      <c r="H47" s="338"/>
    </row>
    <row r="48" spans="1:8" ht="15.75">
      <c r="A48" s="270"/>
      <c r="B48" s="337"/>
      <c r="C48" s="338"/>
      <c r="D48" s="338"/>
      <c r="E48" s="339"/>
      <c r="F48" s="270"/>
      <c r="G48" s="338"/>
      <c r="H48" s="338"/>
    </row>
    <row r="49" spans="1:8" ht="15.75">
      <c r="A49" s="270"/>
      <c r="B49" s="270"/>
      <c r="C49" s="338"/>
      <c r="D49" s="338"/>
      <c r="E49" s="270"/>
      <c r="F49" s="270"/>
      <c r="G49" s="341"/>
      <c r="H49" s="341"/>
    </row>
    <row r="50" spans="1:13" s="102" customFormat="1" ht="15.75">
      <c r="A50" s="94" t="s">
        <v>10</v>
      </c>
      <c r="B50" s="95" t="str">
        <f>pdeReportingDate</f>
        <v>23.04.2024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8"/>
      <c r="D62" s="338"/>
      <c r="E62" s="270"/>
      <c r="F62" s="270"/>
      <c r="G62" s="341"/>
      <c r="H62" s="341"/>
    </row>
    <row r="63" spans="1:8" ht="15.75">
      <c r="A63" s="270"/>
      <c r="B63" s="270"/>
      <c r="C63" s="338"/>
      <c r="D63" s="338"/>
      <c r="E63" s="270"/>
      <c r="F63" s="270"/>
      <c r="G63" s="341"/>
      <c r="H63" s="341"/>
    </row>
    <row r="64" spans="1:8" ht="15.75">
      <c r="A64" s="270"/>
      <c r="B64" s="270"/>
      <c r="C64" s="338"/>
      <c r="D64" s="338"/>
      <c r="E64" s="270"/>
      <c r="F64" s="270"/>
      <c r="G64" s="341"/>
      <c r="H64" s="341"/>
    </row>
    <row r="65" spans="1:8" ht="15.75">
      <c r="A65" s="270"/>
      <c r="B65" s="270"/>
      <c r="C65" s="338"/>
      <c r="D65" s="338"/>
      <c r="E65" s="270"/>
      <c r="F65" s="270"/>
      <c r="G65" s="341"/>
      <c r="H65" s="341"/>
    </row>
    <row r="66" spans="1:8" ht="15.75">
      <c r="A66" s="270"/>
      <c r="B66" s="270"/>
      <c r="C66" s="338"/>
      <c r="D66" s="338"/>
      <c r="E66" s="270"/>
      <c r="F66" s="270"/>
      <c r="G66" s="341"/>
      <c r="H66" s="341"/>
    </row>
    <row r="67" spans="1:8" ht="15.75">
      <c r="A67" s="270"/>
      <c r="B67" s="270"/>
      <c r="C67" s="338"/>
      <c r="D67" s="338"/>
      <c r="E67" s="270"/>
      <c r="F67" s="270"/>
      <c r="G67" s="341"/>
      <c r="H67" s="341"/>
    </row>
    <row r="68" spans="1:8" ht="15.75">
      <c r="A68" s="270"/>
      <c r="B68" s="270"/>
      <c r="C68" s="338"/>
      <c r="D68" s="338"/>
      <c r="E68" s="270"/>
      <c r="F68" s="270"/>
      <c r="G68" s="341"/>
      <c r="H68" s="341"/>
    </row>
    <row r="69" spans="1:8" ht="15.75">
      <c r="A69" s="270"/>
      <c r="B69" s="270"/>
      <c r="C69" s="338"/>
      <c r="D69" s="338"/>
      <c r="E69" s="270"/>
      <c r="F69" s="270"/>
      <c r="G69" s="341"/>
      <c r="H69" s="341"/>
    </row>
    <row r="70" spans="1:8" ht="15.75">
      <c r="A70" s="270"/>
      <c r="B70" s="270"/>
      <c r="C70" s="338"/>
      <c r="D70" s="338"/>
      <c r="E70" s="270"/>
      <c r="F70" s="270"/>
      <c r="G70" s="341"/>
      <c r="H70" s="341"/>
    </row>
    <row r="71" spans="1:8" ht="15.75">
      <c r="A71" s="270"/>
      <c r="B71" s="270"/>
      <c r="C71" s="338"/>
      <c r="D71" s="338"/>
      <c r="E71" s="270"/>
      <c r="F71" s="270"/>
      <c r="G71" s="341"/>
      <c r="H71" s="341"/>
    </row>
    <row r="72" spans="1:8" ht="15.75">
      <c r="A72" s="270"/>
      <c r="B72" s="270"/>
      <c r="C72" s="338"/>
      <c r="D72" s="338"/>
      <c r="E72" s="270"/>
      <c r="F72" s="270"/>
      <c r="G72" s="341"/>
      <c r="H72" s="341"/>
    </row>
    <row r="73" spans="1:8" ht="15.75">
      <c r="A73" s="270"/>
      <c r="B73" s="270"/>
      <c r="C73" s="338"/>
      <c r="D73" s="338"/>
      <c r="E73" s="270"/>
      <c r="F73" s="270"/>
      <c r="G73" s="341"/>
      <c r="H73" s="341"/>
    </row>
    <row r="74" spans="1:8" ht="15.75">
      <c r="A74" s="270"/>
      <c r="B74" s="270"/>
      <c r="C74" s="338"/>
      <c r="D74" s="338"/>
      <c r="E74" s="270"/>
      <c r="F74" s="270"/>
      <c r="G74" s="341"/>
      <c r="H74" s="341"/>
    </row>
    <row r="75" spans="1:8" ht="15.75">
      <c r="A75" s="270"/>
      <c r="B75" s="270"/>
      <c r="C75" s="338"/>
      <c r="D75" s="338"/>
      <c r="E75" s="270"/>
      <c r="F75" s="270"/>
      <c r="G75" s="341"/>
      <c r="H75" s="341"/>
    </row>
    <row r="76" spans="1:8" ht="15.75">
      <c r="A76" s="270"/>
      <c r="B76" s="270"/>
      <c r="C76" s="338"/>
      <c r="D76" s="338"/>
      <c r="E76" s="270"/>
      <c r="F76" s="270"/>
      <c r="G76" s="341"/>
      <c r="H76" s="341"/>
    </row>
    <row r="77" spans="1:8" ht="15.75">
      <c r="A77" s="270"/>
      <c r="B77" s="270"/>
      <c r="C77" s="338"/>
      <c r="D77" s="338"/>
      <c r="E77" s="270"/>
      <c r="F77" s="270"/>
      <c r="G77" s="341"/>
      <c r="H77" s="341"/>
    </row>
    <row r="78" spans="1:8" ht="15.75">
      <c r="A78" s="270"/>
      <c r="B78" s="270"/>
      <c r="C78" s="338"/>
      <c r="D78" s="338"/>
      <c r="E78" s="270"/>
      <c r="F78" s="270"/>
      <c r="G78" s="341"/>
      <c r="H78" s="341"/>
    </row>
    <row r="79" spans="1:8" ht="15.75">
      <c r="A79" s="270"/>
      <c r="B79" s="270"/>
      <c r="C79" s="338"/>
      <c r="D79" s="338"/>
      <c r="E79" s="270"/>
      <c r="F79" s="270"/>
      <c r="G79" s="341"/>
      <c r="H79" s="341"/>
    </row>
    <row r="80" spans="1:8" ht="15.75">
      <c r="A80" s="270"/>
      <c r="B80" s="270"/>
      <c r="C80" s="338"/>
      <c r="D80" s="338"/>
      <c r="E80" s="270"/>
      <c r="F80" s="270"/>
      <c r="G80" s="341"/>
      <c r="H80" s="341"/>
    </row>
    <row r="81" spans="1:8" ht="15.75">
      <c r="A81" s="270"/>
      <c r="B81" s="270"/>
      <c r="C81" s="338"/>
      <c r="D81" s="338"/>
      <c r="E81" s="270"/>
      <c r="F81" s="270"/>
      <c r="G81" s="341"/>
      <c r="H81" s="341"/>
    </row>
    <row r="82" spans="1:8" ht="15.75">
      <c r="A82" s="270"/>
      <c r="B82" s="270"/>
      <c r="C82" s="338"/>
      <c r="D82" s="338"/>
      <c r="E82" s="270"/>
      <c r="F82" s="270"/>
      <c r="G82" s="341"/>
      <c r="H82" s="341"/>
    </row>
    <row r="83" spans="1:8" ht="15.75">
      <c r="A83" s="270"/>
      <c r="B83" s="270"/>
      <c r="C83" s="338"/>
      <c r="D83" s="338"/>
      <c r="E83" s="270"/>
      <c r="F83" s="270"/>
      <c r="G83" s="341"/>
      <c r="H83" s="341"/>
    </row>
    <row r="84" spans="1:8" ht="15.75">
      <c r="A84" s="270"/>
      <c r="B84" s="270"/>
      <c r="C84" s="338"/>
      <c r="D84" s="338"/>
      <c r="E84" s="270"/>
      <c r="F84" s="270"/>
      <c r="G84" s="341"/>
      <c r="H84" s="341"/>
    </row>
    <row r="85" spans="1:8" ht="15.75">
      <c r="A85" s="270"/>
      <c r="B85" s="270"/>
      <c r="C85" s="338"/>
      <c r="D85" s="338"/>
      <c r="E85" s="270"/>
      <c r="F85" s="270"/>
      <c r="G85" s="341"/>
      <c r="H85" s="341"/>
    </row>
    <row r="86" spans="1:8" ht="15.75">
      <c r="A86" s="270"/>
      <c r="B86" s="270"/>
      <c r="C86" s="338"/>
      <c r="D86" s="338"/>
      <c r="E86" s="270"/>
      <c r="F86" s="270"/>
      <c r="G86" s="341"/>
      <c r="H86" s="341"/>
    </row>
    <row r="87" spans="1:8" ht="15.75">
      <c r="A87" s="270"/>
      <c r="B87" s="270"/>
      <c r="C87" s="338"/>
      <c r="D87" s="338"/>
      <c r="E87" s="270"/>
      <c r="F87" s="270"/>
      <c r="G87" s="341"/>
      <c r="H87" s="341"/>
    </row>
    <row r="88" spans="1:8" ht="15.75">
      <c r="A88" s="270"/>
      <c r="B88" s="270"/>
      <c r="C88" s="338"/>
      <c r="D88" s="338"/>
      <c r="E88" s="270"/>
      <c r="F88" s="270"/>
      <c r="G88" s="341"/>
      <c r="H88" s="341"/>
    </row>
    <row r="89" spans="1:8" ht="15.75">
      <c r="A89" s="270"/>
      <c r="B89" s="270"/>
      <c r="C89" s="338"/>
      <c r="D89" s="338"/>
      <c r="E89" s="270"/>
      <c r="F89" s="270"/>
      <c r="G89" s="341"/>
      <c r="H89" s="341"/>
    </row>
    <row r="90" spans="1:8" ht="15.75">
      <c r="A90" s="270"/>
      <c r="B90" s="270"/>
      <c r="C90" s="338"/>
      <c r="D90" s="338"/>
      <c r="E90" s="270"/>
      <c r="F90" s="270"/>
      <c r="G90" s="341"/>
      <c r="H90" s="341"/>
    </row>
    <row r="91" spans="1:8" ht="15.75">
      <c r="A91" s="270"/>
      <c r="B91" s="270"/>
      <c r="C91" s="338"/>
      <c r="D91" s="338"/>
      <c r="E91" s="270"/>
      <c r="F91" s="270"/>
      <c r="G91" s="341"/>
      <c r="H91" s="341"/>
    </row>
    <row r="92" spans="1:8" ht="15.75">
      <c r="A92" s="270"/>
      <c r="B92" s="270"/>
      <c r="C92" s="338"/>
      <c r="D92" s="338"/>
      <c r="E92" s="270"/>
      <c r="F92" s="270"/>
      <c r="G92" s="341"/>
      <c r="H92" s="341"/>
    </row>
    <row r="93" spans="1:8" ht="15.75">
      <c r="A93" s="270"/>
      <c r="B93" s="270"/>
      <c r="C93" s="338"/>
      <c r="D93" s="338"/>
      <c r="E93" s="270"/>
      <c r="F93" s="270"/>
      <c r="G93" s="341"/>
      <c r="H93" s="341"/>
    </row>
    <row r="94" spans="1:8" ht="15.75">
      <c r="A94" s="270"/>
      <c r="B94" s="270"/>
      <c r="C94" s="338"/>
      <c r="D94" s="338"/>
      <c r="E94" s="270"/>
      <c r="F94" s="270"/>
      <c r="G94" s="341"/>
      <c r="H94" s="341"/>
    </row>
    <row r="95" spans="1:8" ht="15.75">
      <c r="A95" s="270"/>
      <c r="B95" s="270"/>
      <c r="C95" s="338"/>
      <c r="D95" s="338"/>
      <c r="E95" s="270"/>
      <c r="F95" s="270"/>
      <c r="G95" s="341"/>
      <c r="H95" s="341"/>
    </row>
    <row r="96" spans="1:8" ht="15.75">
      <c r="A96" s="270"/>
      <c r="B96" s="270"/>
      <c r="C96" s="338"/>
      <c r="D96" s="338"/>
      <c r="E96" s="270"/>
      <c r="F96" s="270"/>
      <c r="G96" s="341"/>
      <c r="H96" s="341"/>
    </row>
    <row r="97" spans="1:8" ht="15.75">
      <c r="A97" s="270"/>
      <c r="B97" s="270"/>
      <c r="C97" s="338"/>
      <c r="D97" s="338"/>
      <c r="E97" s="270"/>
      <c r="F97" s="270"/>
      <c r="G97" s="341"/>
      <c r="H97" s="341"/>
    </row>
    <row r="98" spans="1:8" ht="15.75">
      <c r="A98" s="270"/>
      <c r="B98" s="270"/>
      <c r="C98" s="338"/>
      <c r="D98" s="338"/>
      <c r="E98" s="270"/>
      <c r="F98" s="270"/>
      <c r="G98" s="341"/>
      <c r="H98" s="341"/>
    </row>
    <row r="99" spans="1:8" ht="15.75">
      <c r="A99" s="270"/>
      <c r="B99" s="270"/>
      <c r="C99" s="338"/>
      <c r="D99" s="338"/>
      <c r="E99" s="270"/>
      <c r="F99" s="270"/>
      <c r="G99" s="341"/>
      <c r="H99" s="341"/>
    </row>
    <row r="100" spans="1:8" ht="15.75">
      <c r="A100" s="270"/>
      <c r="B100" s="270"/>
      <c r="C100" s="338"/>
      <c r="D100" s="338"/>
      <c r="E100" s="270"/>
      <c r="F100" s="270"/>
      <c r="G100" s="341"/>
      <c r="H100" s="341"/>
    </row>
    <row r="101" spans="1:8" ht="15.75">
      <c r="A101" s="270"/>
      <c r="B101" s="270"/>
      <c r="C101" s="338"/>
      <c r="D101" s="338"/>
      <c r="E101" s="270"/>
      <c r="F101" s="270"/>
      <c r="G101" s="341"/>
      <c r="H101" s="341"/>
    </row>
    <row r="102" spans="1:8" ht="15.75">
      <c r="A102" s="270"/>
      <c r="B102" s="270"/>
      <c r="C102" s="338"/>
      <c r="D102" s="338"/>
      <c r="E102" s="270"/>
      <c r="F102" s="270"/>
      <c r="G102" s="341"/>
      <c r="H102" s="341"/>
    </row>
    <row r="103" spans="1:8" ht="15.75">
      <c r="A103" s="270"/>
      <c r="B103" s="270"/>
      <c r="C103" s="338"/>
      <c r="D103" s="338"/>
      <c r="E103" s="270"/>
      <c r="F103" s="270"/>
      <c r="G103" s="341"/>
      <c r="H103" s="341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2">
      <selection activeCell="C46" sqref="C46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КОРПОРАЦИЯ ЗА ТЕХНОЛОГИИ И ИНОВАЦИИ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115086942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31.03.2024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5</v>
      </c>
      <c r="D11" s="218">
        <v>5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-281</v>
      </c>
      <c r="D12" s="218">
        <v>-19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-1</v>
      </c>
      <c r="D14" s="218">
        <v>-2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-8</v>
      </c>
      <c r="D15" s="218">
        <v>-5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>
        <v>1</v>
      </c>
      <c r="D20" s="218">
        <v>8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-284</v>
      </c>
      <c r="D21" s="226">
        <f>SUM(D11:D20)</f>
        <v>-13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>
        <v>1136</v>
      </c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/>
      <c r="D26" s="218">
        <v>4</v>
      </c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1136</v>
      </c>
      <c r="D33" s="226">
        <f>SUM(D23:D32)</f>
        <v>4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/>
      <c r="D37" s="218">
        <v>18</v>
      </c>
      <c r="E37" s="215"/>
      <c r="F37" s="215"/>
    </row>
    <row r="38" spans="1:6" ht="15.75">
      <c r="A38" s="216" t="s">
        <v>475</v>
      </c>
      <c r="B38" s="217" t="s">
        <v>476</v>
      </c>
      <c r="C38" s="218">
        <v>-68</v>
      </c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-68</v>
      </c>
      <c r="D43" s="235">
        <f>SUM(D35:D42)</f>
        <v>18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784</v>
      </c>
      <c r="D44" s="239">
        <f>D43+D33+D21</f>
        <v>9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0</v>
      </c>
      <c r="D45" s="242">
        <v>1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784</v>
      </c>
      <c r="D46" s="246">
        <f>D45+D44</f>
        <v>10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784</v>
      </c>
      <c r="D47" s="249">
        <v>10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23.04.2024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C24" sqref="C24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КОРПОРАЦИЯ ЗА ТЕХНОЛОГИИ И ИНОВАЦИИ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115086942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31.03.2024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6000</v>
      </c>
      <c r="D13" s="138">
        <f>'1-Баланс'!H20</f>
        <v>107</v>
      </c>
      <c r="E13" s="138">
        <f>'1-Баланс'!H21</f>
        <v>0</v>
      </c>
      <c r="F13" s="138">
        <f>'1-Баланс'!H23</f>
        <v>3085</v>
      </c>
      <c r="G13" s="138">
        <f>'1-Баланс'!H24</f>
        <v>0</v>
      </c>
      <c r="H13" s="139">
        <v>581</v>
      </c>
      <c r="I13" s="138">
        <f>'1-Баланс'!H29+'1-Баланс'!H32</f>
        <v>1530</v>
      </c>
      <c r="J13" s="138">
        <f>'1-Баланс'!H30+'1-Баланс'!H33</f>
        <v>-3834</v>
      </c>
      <c r="K13" s="139"/>
      <c r="L13" s="138">
        <f>SUM(C13:K13)</f>
        <v>7469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6000</v>
      </c>
      <c r="D17" s="144">
        <f aca="true" t="shared" si="2" ref="D17:M17">D13+D14</f>
        <v>107</v>
      </c>
      <c r="E17" s="144">
        <f t="shared" si="2"/>
        <v>0</v>
      </c>
      <c r="F17" s="144">
        <f t="shared" si="2"/>
        <v>3085</v>
      </c>
      <c r="G17" s="144">
        <f t="shared" si="2"/>
        <v>0</v>
      </c>
      <c r="H17" s="144">
        <f t="shared" si="2"/>
        <v>581</v>
      </c>
      <c r="I17" s="144">
        <f t="shared" si="2"/>
        <v>1530</v>
      </c>
      <c r="J17" s="144">
        <f t="shared" si="2"/>
        <v>-3834</v>
      </c>
      <c r="K17" s="144">
        <f t="shared" si="2"/>
        <v>0</v>
      </c>
      <c r="L17" s="138">
        <f t="shared" si="1"/>
        <v>7469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-33</v>
      </c>
      <c r="K18" s="139"/>
      <c r="L18" s="138">
        <f t="shared" si="1"/>
        <v>-33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6000</v>
      </c>
      <c r="D31" s="144">
        <f aca="true" t="shared" si="6" ref="D31:M31">D19+D22+D23+D26+D30+D29+D17+D18</f>
        <v>107</v>
      </c>
      <c r="E31" s="144">
        <f t="shared" si="6"/>
        <v>0</v>
      </c>
      <c r="F31" s="144">
        <f t="shared" si="6"/>
        <v>3085</v>
      </c>
      <c r="G31" s="144">
        <f t="shared" si="6"/>
        <v>0</v>
      </c>
      <c r="H31" s="144">
        <f t="shared" si="6"/>
        <v>581</v>
      </c>
      <c r="I31" s="144">
        <f t="shared" si="6"/>
        <v>1530</v>
      </c>
      <c r="J31" s="144">
        <f t="shared" si="6"/>
        <v>-3867</v>
      </c>
      <c r="K31" s="144">
        <f t="shared" si="6"/>
        <v>0</v>
      </c>
      <c r="L31" s="138">
        <f t="shared" si="1"/>
        <v>7436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6000</v>
      </c>
      <c r="D34" s="153">
        <f t="shared" si="7"/>
        <v>107</v>
      </c>
      <c r="E34" s="153">
        <f t="shared" si="7"/>
        <v>0</v>
      </c>
      <c r="F34" s="153">
        <f t="shared" si="7"/>
        <v>3085</v>
      </c>
      <c r="G34" s="153">
        <f t="shared" si="7"/>
        <v>0</v>
      </c>
      <c r="H34" s="153">
        <f t="shared" si="7"/>
        <v>581</v>
      </c>
      <c r="I34" s="153">
        <f t="shared" si="7"/>
        <v>1530</v>
      </c>
      <c r="J34" s="153">
        <f t="shared" si="7"/>
        <v>-3867</v>
      </c>
      <c r="K34" s="153">
        <f t="shared" si="7"/>
        <v>0</v>
      </c>
      <c r="L34" s="184">
        <f t="shared" si="1"/>
        <v>7436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23.04.2024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A82" sqref="A82:E82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КОРПОРАЦИЯ ЗА ТЕХНОЛОГИИ И ИНОВАЦИИ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115086942</v>
      </c>
      <c r="B4" s="56"/>
      <c r="C4" s="57"/>
      <c r="D4" s="55"/>
    </row>
    <row r="5" spans="1:6" ht="15.75">
      <c r="A5" s="54" t="str">
        <f>CONCATENATE("към ",TEXT(endDate,"dd.mm.yyyy")," г.")</f>
        <v>към 31.03.2024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15.75">
      <c r="A12" s="76" t="s">
        <v>570</v>
      </c>
      <c r="B12" s="77"/>
      <c r="C12" s="78">
        <v>2670</v>
      </c>
      <c r="D12" s="78">
        <v>50.81</v>
      </c>
      <c r="E12" s="78">
        <v>2670</v>
      </c>
      <c r="F12" s="79">
        <f>C12-E12</f>
        <v>0</v>
      </c>
    </row>
    <row r="13" spans="1:6" ht="15.75">
      <c r="A13" s="76" t="s">
        <v>571</v>
      </c>
      <c r="B13" s="77"/>
      <c r="C13" s="78">
        <v>848</v>
      </c>
      <c r="D13" s="78">
        <v>20.38</v>
      </c>
      <c r="E13" s="78">
        <v>848</v>
      </c>
      <c r="F13" s="79">
        <f aca="true" t="shared" si="0" ref="F13:F26">C13-E13</f>
        <v>0</v>
      </c>
    </row>
    <row r="14" spans="1:6" ht="15.75">
      <c r="A14" s="76" t="s">
        <v>572</v>
      </c>
      <c r="B14" s="77"/>
      <c r="C14" s="78">
        <v>1678</v>
      </c>
      <c r="D14" s="78">
        <v>66</v>
      </c>
      <c r="E14" s="78"/>
      <c r="F14" s="79">
        <f t="shared" si="0"/>
        <v>1678</v>
      </c>
    </row>
    <row r="15" spans="1:6" ht="15.75">
      <c r="A15" s="76" t="s">
        <v>573</v>
      </c>
      <c r="B15" s="77"/>
      <c r="C15" s="78">
        <v>1237</v>
      </c>
      <c r="D15" s="78">
        <v>90.67</v>
      </c>
      <c r="E15" s="78"/>
      <c r="F15" s="79">
        <f t="shared" si="0"/>
        <v>1237</v>
      </c>
    </row>
    <row r="16" spans="1:6" ht="15.75">
      <c r="A16" s="76" t="s">
        <v>574</v>
      </c>
      <c r="B16" s="77"/>
      <c r="C16" s="78">
        <v>31</v>
      </c>
      <c r="D16" s="78">
        <v>59.94</v>
      </c>
      <c r="E16" s="78"/>
      <c r="F16" s="79">
        <f t="shared" si="0"/>
        <v>31</v>
      </c>
    </row>
    <row r="17" spans="1:6" ht="15.75">
      <c r="A17" s="76" t="s">
        <v>575</v>
      </c>
      <c r="B17" s="77"/>
      <c r="C17" s="78"/>
      <c r="D17" s="78">
        <v>100</v>
      </c>
      <c r="E17" s="78"/>
      <c r="F17" s="79">
        <f t="shared" si="0"/>
        <v>0</v>
      </c>
    </row>
    <row r="18" spans="1:6" ht="15.75">
      <c r="A18" s="76" t="s">
        <v>576</v>
      </c>
      <c r="B18" s="77"/>
      <c r="C18" s="78"/>
      <c r="D18" s="78">
        <v>50</v>
      </c>
      <c r="E18" s="78"/>
      <c r="F18" s="79">
        <f t="shared" si="0"/>
        <v>0</v>
      </c>
    </row>
    <row r="19" spans="1:6" ht="31.5">
      <c r="A19" s="76" t="s">
        <v>577</v>
      </c>
      <c r="B19" s="77"/>
      <c r="C19" s="78">
        <v>2</v>
      </c>
      <c r="D19" s="78">
        <v>40</v>
      </c>
      <c r="E19" s="78"/>
      <c r="F19" s="79">
        <f t="shared" si="0"/>
        <v>2</v>
      </c>
    </row>
    <row r="20" spans="1:6" ht="15.75">
      <c r="A20" s="76" t="s">
        <v>578</v>
      </c>
      <c r="B20" s="77"/>
      <c r="C20" s="78">
        <v>5</v>
      </c>
      <c r="D20" s="78">
        <v>100</v>
      </c>
      <c r="E20" s="78"/>
      <c r="F20" s="79">
        <f t="shared" si="0"/>
        <v>5</v>
      </c>
    </row>
    <row r="21" spans="1:6" ht="31.5">
      <c r="A21" s="76" t="s">
        <v>579</v>
      </c>
      <c r="B21" s="77"/>
      <c r="C21" s="78"/>
      <c r="D21" s="78">
        <v>40</v>
      </c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80">
        <v>12</v>
      </c>
      <c r="B23" s="81"/>
      <c r="C23" s="78"/>
      <c r="D23" s="78"/>
      <c r="E23" s="78"/>
      <c r="F23" s="79">
        <f t="shared" si="0"/>
        <v>0</v>
      </c>
    </row>
    <row r="24" spans="1:6" ht="15.75">
      <c r="A24" s="80">
        <v>13</v>
      </c>
      <c r="B24" s="81"/>
      <c r="C24" s="78"/>
      <c r="D24" s="78"/>
      <c r="E24" s="78"/>
      <c r="F24" s="79">
        <f t="shared" si="0"/>
        <v>0</v>
      </c>
    </row>
    <row r="25" spans="1:6" ht="15.75">
      <c r="A25" s="80">
        <v>14</v>
      </c>
      <c r="B25" s="81"/>
      <c r="C25" s="78"/>
      <c r="D25" s="78"/>
      <c r="E25" s="78"/>
      <c r="F25" s="79">
        <f t="shared" si="0"/>
        <v>0</v>
      </c>
    </row>
    <row r="26" spans="1:6" ht="15.75">
      <c r="A26" s="80">
        <v>15</v>
      </c>
      <c r="B26" s="81"/>
      <c r="C26" s="78"/>
      <c r="D26" s="78"/>
      <c r="E26" s="78"/>
      <c r="F26" s="79">
        <f t="shared" si="0"/>
        <v>0</v>
      </c>
    </row>
    <row r="27" spans="1:6" ht="15.75">
      <c r="A27" s="82" t="s">
        <v>580</v>
      </c>
      <c r="B27" s="83" t="s">
        <v>581</v>
      </c>
      <c r="C27" s="84">
        <f>SUM(C12:C26)</f>
        <v>6471</v>
      </c>
      <c r="D27" s="84"/>
      <c r="E27" s="84">
        <f>SUM(E12:E26)</f>
        <v>3518</v>
      </c>
      <c r="F27" s="84">
        <f>SUM(F12:F26)</f>
        <v>2953</v>
      </c>
    </row>
    <row r="28" spans="1:6" ht="15.75">
      <c r="A28" s="75" t="s">
        <v>582</v>
      </c>
      <c r="B28" s="83"/>
      <c r="C28" s="74"/>
      <c r="D28" s="74"/>
      <c r="E28" s="74"/>
      <c r="F28" s="74"/>
    </row>
    <row r="29" spans="1:6" ht="15.75">
      <c r="A29" s="80">
        <v>1</v>
      </c>
      <c r="B29" s="81"/>
      <c r="C29" s="78"/>
      <c r="D29" s="78"/>
      <c r="E29" s="78"/>
      <c r="F29" s="79">
        <f>C29-E29</f>
        <v>0</v>
      </c>
    </row>
    <row r="30" spans="1:6" ht="15.75">
      <c r="A30" s="80">
        <v>2</v>
      </c>
      <c r="B30" s="81"/>
      <c r="C30" s="78"/>
      <c r="D30" s="78"/>
      <c r="E30" s="78"/>
      <c r="F30" s="79">
        <f aca="true" t="shared" si="1" ref="F30:F43">C30-E30</f>
        <v>0</v>
      </c>
    </row>
    <row r="31" spans="1:6" ht="15.75">
      <c r="A31" s="80">
        <v>3</v>
      </c>
      <c r="B31" s="81"/>
      <c r="C31" s="78"/>
      <c r="D31" s="78"/>
      <c r="E31" s="78"/>
      <c r="F31" s="79">
        <f t="shared" si="1"/>
        <v>0</v>
      </c>
    </row>
    <row r="32" spans="1:6" ht="15.75">
      <c r="A32" s="80">
        <v>4</v>
      </c>
      <c r="B32" s="81"/>
      <c r="C32" s="78"/>
      <c r="D32" s="78"/>
      <c r="E32" s="78"/>
      <c r="F32" s="79">
        <f t="shared" si="1"/>
        <v>0</v>
      </c>
    </row>
    <row r="33" spans="1:6" ht="15.75">
      <c r="A33" s="80">
        <v>5</v>
      </c>
      <c r="B33" s="81"/>
      <c r="C33" s="78"/>
      <c r="D33" s="78"/>
      <c r="E33" s="78"/>
      <c r="F33" s="79">
        <f t="shared" si="1"/>
        <v>0</v>
      </c>
    </row>
    <row r="34" spans="1:6" ht="15.75">
      <c r="A34" s="80">
        <v>6</v>
      </c>
      <c r="B34" s="81"/>
      <c r="C34" s="78"/>
      <c r="D34" s="78"/>
      <c r="E34" s="78"/>
      <c r="F34" s="79">
        <f t="shared" si="1"/>
        <v>0</v>
      </c>
    </row>
    <row r="35" spans="1:6" ht="15.75">
      <c r="A35" s="80">
        <v>7</v>
      </c>
      <c r="B35" s="81"/>
      <c r="C35" s="78"/>
      <c r="D35" s="78"/>
      <c r="E35" s="78"/>
      <c r="F35" s="79">
        <f t="shared" si="1"/>
        <v>0</v>
      </c>
    </row>
    <row r="36" spans="1:6" ht="15.75">
      <c r="A36" s="80">
        <v>8</v>
      </c>
      <c r="B36" s="81"/>
      <c r="C36" s="78"/>
      <c r="D36" s="78"/>
      <c r="E36" s="78"/>
      <c r="F36" s="79">
        <f t="shared" si="1"/>
        <v>0</v>
      </c>
    </row>
    <row r="37" spans="1:6" ht="15.75">
      <c r="A37" s="80">
        <v>9</v>
      </c>
      <c r="B37" s="81"/>
      <c r="C37" s="78"/>
      <c r="D37" s="78"/>
      <c r="E37" s="78"/>
      <c r="F37" s="79">
        <f t="shared" si="1"/>
        <v>0</v>
      </c>
    </row>
    <row r="38" spans="1:6" ht="15.75">
      <c r="A38" s="80">
        <v>10</v>
      </c>
      <c r="B38" s="81"/>
      <c r="C38" s="78"/>
      <c r="D38" s="78"/>
      <c r="E38" s="78"/>
      <c r="F38" s="79">
        <f t="shared" si="1"/>
        <v>0</v>
      </c>
    </row>
    <row r="39" spans="1:6" ht="15.75">
      <c r="A39" s="80">
        <v>11</v>
      </c>
      <c r="B39" s="81"/>
      <c r="C39" s="78"/>
      <c r="D39" s="78"/>
      <c r="E39" s="78"/>
      <c r="F39" s="79">
        <f t="shared" si="1"/>
        <v>0</v>
      </c>
    </row>
    <row r="40" spans="1:6" ht="15.75">
      <c r="A40" s="80">
        <v>12</v>
      </c>
      <c r="B40" s="81"/>
      <c r="C40" s="78"/>
      <c r="D40" s="78"/>
      <c r="E40" s="78"/>
      <c r="F40" s="79">
        <f t="shared" si="1"/>
        <v>0</v>
      </c>
    </row>
    <row r="41" spans="1:6" ht="15.75">
      <c r="A41" s="80">
        <v>13</v>
      </c>
      <c r="B41" s="81"/>
      <c r="C41" s="78"/>
      <c r="D41" s="78"/>
      <c r="E41" s="78"/>
      <c r="F41" s="79">
        <f t="shared" si="1"/>
        <v>0</v>
      </c>
    </row>
    <row r="42" spans="1:6" ht="15.75">
      <c r="A42" s="80">
        <v>14</v>
      </c>
      <c r="B42" s="81"/>
      <c r="C42" s="78"/>
      <c r="D42" s="78"/>
      <c r="E42" s="78"/>
      <c r="F42" s="79">
        <f t="shared" si="1"/>
        <v>0</v>
      </c>
    </row>
    <row r="43" spans="1:6" ht="15.75">
      <c r="A43" s="80">
        <v>15</v>
      </c>
      <c r="B43" s="81"/>
      <c r="C43" s="78"/>
      <c r="D43" s="78"/>
      <c r="E43" s="78"/>
      <c r="F43" s="79">
        <f t="shared" si="1"/>
        <v>0</v>
      </c>
    </row>
    <row r="44" spans="1:6" ht="15.75">
      <c r="A44" s="82" t="s">
        <v>583</v>
      </c>
      <c r="B44" s="83" t="s">
        <v>584</v>
      </c>
      <c r="C44" s="84">
        <f>SUM(C29:C43)</f>
        <v>0</v>
      </c>
      <c r="D44" s="84"/>
      <c r="E44" s="84">
        <f>SUM(E29:E43)</f>
        <v>0</v>
      </c>
      <c r="F44" s="84">
        <f>SUM(F29:F43)</f>
        <v>0</v>
      </c>
    </row>
    <row r="45" spans="1:6" ht="15.75">
      <c r="A45" s="75" t="s">
        <v>585</v>
      </c>
      <c r="B45" s="85"/>
      <c r="C45" s="86"/>
      <c r="D45" s="74"/>
      <c r="E45" s="74"/>
      <c r="F45" s="74"/>
    </row>
    <row r="46" spans="1:6" ht="15.75">
      <c r="A46" s="80">
        <v>1</v>
      </c>
      <c r="B46" s="81"/>
      <c r="C46" s="78"/>
      <c r="D46" s="78"/>
      <c r="E46" s="78"/>
      <c r="F46" s="79">
        <f>C46-E46</f>
        <v>0</v>
      </c>
    </row>
    <row r="47" spans="1:6" ht="15.75">
      <c r="A47" s="80">
        <v>2</v>
      </c>
      <c r="B47" s="81"/>
      <c r="C47" s="78"/>
      <c r="D47" s="78"/>
      <c r="E47" s="78"/>
      <c r="F47" s="79">
        <f aca="true" t="shared" si="2" ref="F47:F60">C47-E47</f>
        <v>0</v>
      </c>
    </row>
    <row r="48" spans="1:6" ht="15.75">
      <c r="A48" s="80">
        <v>3</v>
      </c>
      <c r="B48" s="81"/>
      <c r="C48" s="78"/>
      <c r="D48" s="78"/>
      <c r="E48" s="78"/>
      <c r="F48" s="79">
        <f t="shared" si="2"/>
        <v>0</v>
      </c>
    </row>
    <row r="49" spans="1:6" ht="15.75">
      <c r="A49" s="80">
        <v>4</v>
      </c>
      <c r="B49" s="81"/>
      <c r="C49" s="78"/>
      <c r="D49" s="78"/>
      <c r="E49" s="78"/>
      <c r="F49" s="79">
        <f t="shared" si="2"/>
        <v>0</v>
      </c>
    </row>
    <row r="50" spans="1:6" ht="15.75">
      <c r="A50" s="80">
        <v>5</v>
      </c>
      <c r="B50" s="81"/>
      <c r="C50" s="78"/>
      <c r="D50" s="78"/>
      <c r="E50" s="78"/>
      <c r="F50" s="79">
        <f t="shared" si="2"/>
        <v>0</v>
      </c>
    </row>
    <row r="51" spans="1:6" ht="15.75">
      <c r="A51" s="80">
        <v>6</v>
      </c>
      <c r="B51" s="81"/>
      <c r="C51" s="78"/>
      <c r="D51" s="78"/>
      <c r="E51" s="78"/>
      <c r="F51" s="79">
        <f t="shared" si="2"/>
        <v>0</v>
      </c>
    </row>
    <row r="52" spans="1:6" ht="15.75">
      <c r="A52" s="80">
        <v>7</v>
      </c>
      <c r="B52" s="81"/>
      <c r="C52" s="78"/>
      <c r="D52" s="78"/>
      <c r="E52" s="78"/>
      <c r="F52" s="79">
        <f t="shared" si="2"/>
        <v>0</v>
      </c>
    </row>
    <row r="53" spans="1:6" ht="15.75">
      <c r="A53" s="80">
        <v>8</v>
      </c>
      <c r="B53" s="81"/>
      <c r="C53" s="78"/>
      <c r="D53" s="78"/>
      <c r="E53" s="78"/>
      <c r="F53" s="79">
        <f t="shared" si="2"/>
        <v>0</v>
      </c>
    </row>
    <row r="54" spans="1:6" ht="15.75">
      <c r="A54" s="80">
        <v>9</v>
      </c>
      <c r="B54" s="81"/>
      <c r="C54" s="78"/>
      <c r="D54" s="78"/>
      <c r="E54" s="78"/>
      <c r="F54" s="79">
        <f t="shared" si="2"/>
        <v>0</v>
      </c>
    </row>
    <row r="55" spans="1:6" ht="15.75">
      <c r="A55" s="80">
        <v>10</v>
      </c>
      <c r="B55" s="81"/>
      <c r="C55" s="78"/>
      <c r="D55" s="78"/>
      <c r="E55" s="78"/>
      <c r="F55" s="79">
        <f t="shared" si="2"/>
        <v>0</v>
      </c>
    </row>
    <row r="56" spans="1:6" ht="15.75">
      <c r="A56" s="80">
        <v>11</v>
      </c>
      <c r="B56" s="81"/>
      <c r="C56" s="78"/>
      <c r="D56" s="78"/>
      <c r="E56" s="78"/>
      <c r="F56" s="79">
        <f t="shared" si="2"/>
        <v>0</v>
      </c>
    </row>
    <row r="57" spans="1:6" ht="15.75">
      <c r="A57" s="80">
        <v>12</v>
      </c>
      <c r="B57" s="81"/>
      <c r="C57" s="78"/>
      <c r="D57" s="78"/>
      <c r="E57" s="78"/>
      <c r="F57" s="79">
        <f t="shared" si="2"/>
        <v>0</v>
      </c>
    </row>
    <row r="58" spans="1:6" ht="15.75">
      <c r="A58" s="80">
        <v>13</v>
      </c>
      <c r="B58" s="81"/>
      <c r="C58" s="78"/>
      <c r="D58" s="78"/>
      <c r="E58" s="78"/>
      <c r="F58" s="79">
        <f t="shared" si="2"/>
        <v>0</v>
      </c>
    </row>
    <row r="59" spans="1:6" ht="15.75">
      <c r="A59" s="80">
        <v>14</v>
      </c>
      <c r="B59" s="81"/>
      <c r="C59" s="78"/>
      <c r="D59" s="78"/>
      <c r="E59" s="78"/>
      <c r="F59" s="79">
        <f t="shared" si="2"/>
        <v>0</v>
      </c>
    </row>
    <row r="60" spans="1:6" ht="15.75">
      <c r="A60" s="80">
        <v>15</v>
      </c>
      <c r="B60" s="81"/>
      <c r="C60" s="78"/>
      <c r="D60" s="78"/>
      <c r="E60" s="78"/>
      <c r="F60" s="79">
        <f t="shared" si="2"/>
        <v>0</v>
      </c>
    </row>
    <row r="61" spans="1:6" ht="15.75">
      <c r="A61" s="82" t="s">
        <v>586</v>
      </c>
      <c r="B61" s="83" t="s">
        <v>587</v>
      </c>
      <c r="C61" s="84">
        <f>SUM(C46:C60)</f>
        <v>0</v>
      </c>
      <c r="D61" s="84"/>
      <c r="E61" s="84">
        <f>SUM(E46:E60)</f>
        <v>0</v>
      </c>
      <c r="F61" s="84">
        <f>SUM(F46:F60)</f>
        <v>0</v>
      </c>
    </row>
    <row r="62" spans="1:6" ht="15.75">
      <c r="A62" s="72" t="s">
        <v>588</v>
      </c>
      <c r="B62" s="83"/>
      <c r="C62" s="74"/>
      <c r="D62" s="74"/>
      <c r="E62" s="74"/>
      <c r="F62" s="74"/>
    </row>
    <row r="63" spans="1:6" ht="15.75">
      <c r="A63" s="80">
        <v>1</v>
      </c>
      <c r="B63" s="81"/>
      <c r="C63" s="78"/>
      <c r="D63" s="78"/>
      <c r="E63" s="78"/>
      <c r="F63" s="79">
        <f>C63-E63</f>
        <v>0</v>
      </c>
    </row>
    <row r="64" spans="1:6" ht="15.75">
      <c r="A64" s="80">
        <v>2</v>
      </c>
      <c r="B64" s="81"/>
      <c r="C64" s="78"/>
      <c r="D64" s="78"/>
      <c r="E64" s="78"/>
      <c r="F64" s="79">
        <f aca="true" t="shared" si="3" ref="F64:F77">C64-E64</f>
        <v>0</v>
      </c>
    </row>
    <row r="65" spans="1:6" ht="15.75">
      <c r="A65" s="80">
        <v>3</v>
      </c>
      <c r="B65" s="81"/>
      <c r="C65" s="78"/>
      <c r="D65" s="78"/>
      <c r="E65" s="78"/>
      <c r="F65" s="79">
        <f t="shared" si="3"/>
        <v>0</v>
      </c>
    </row>
    <row r="66" spans="1:6" ht="15.75">
      <c r="A66" s="80">
        <v>4</v>
      </c>
      <c r="B66" s="81"/>
      <c r="C66" s="78"/>
      <c r="D66" s="78"/>
      <c r="E66" s="78"/>
      <c r="F66" s="79">
        <f t="shared" si="3"/>
        <v>0</v>
      </c>
    </row>
    <row r="67" spans="1:6" ht="15.75">
      <c r="A67" s="80">
        <v>5</v>
      </c>
      <c r="B67" s="81"/>
      <c r="C67" s="78"/>
      <c r="D67" s="78"/>
      <c r="E67" s="78"/>
      <c r="F67" s="79">
        <f t="shared" si="3"/>
        <v>0</v>
      </c>
    </row>
    <row r="68" spans="1:6" ht="15.75">
      <c r="A68" s="80">
        <v>6</v>
      </c>
      <c r="B68" s="81"/>
      <c r="C68" s="78"/>
      <c r="D68" s="78"/>
      <c r="E68" s="78"/>
      <c r="F68" s="79">
        <f t="shared" si="3"/>
        <v>0</v>
      </c>
    </row>
    <row r="69" spans="1:6" ht="15.75">
      <c r="A69" s="80">
        <v>7</v>
      </c>
      <c r="B69" s="81"/>
      <c r="C69" s="78"/>
      <c r="D69" s="78"/>
      <c r="E69" s="78"/>
      <c r="F69" s="79">
        <f t="shared" si="3"/>
        <v>0</v>
      </c>
    </row>
    <row r="70" spans="1:6" ht="15.75">
      <c r="A70" s="80">
        <v>8</v>
      </c>
      <c r="B70" s="81"/>
      <c r="C70" s="78"/>
      <c r="D70" s="78"/>
      <c r="E70" s="78"/>
      <c r="F70" s="79">
        <f t="shared" si="3"/>
        <v>0</v>
      </c>
    </row>
    <row r="71" spans="1:6" ht="15.75">
      <c r="A71" s="80">
        <v>9</v>
      </c>
      <c r="B71" s="81"/>
      <c r="C71" s="78"/>
      <c r="D71" s="78"/>
      <c r="E71" s="78"/>
      <c r="F71" s="79">
        <f t="shared" si="3"/>
        <v>0</v>
      </c>
    </row>
    <row r="72" spans="1:6" ht="15.75">
      <c r="A72" s="80">
        <v>10</v>
      </c>
      <c r="B72" s="81"/>
      <c r="C72" s="78"/>
      <c r="D72" s="78"/>
      <c r="E72" s="78"/>
      <c r="F72" s="79">
        <f t="shared" si="3"/>
        <v>0</v>
      </c>
    </row>
    <row r="73" spans="1:6" ht="15.75">
      <c r="A73" s="80">
        <v>11</v>
      </c>
      <c r="B73" s="81"/>
      <c r="C73" s="78"/>
      <c r="D73" s="78"/>
      <c r="E73" s="78"/>
      <c r="F73" s="79">
        <f t="shared" si="3"/>
        <v>0</v>
      </c>
    </row>
    <row r="74" spans="1:6" ht="15.75">
      <c r="A74" s="80">
        <v>12</v>
      </c>
      <c r="B74" s="81"/>
      <c r="C74" s="78"/>
      <c r="D74" s="78"/>
      <c r="E74" s="78"/>
      <c r="F74" s="79">
        <f t="shared" si="3"/>
        <v>0</v>
      </c>
    </row>
    <row r="75" spans="1:6" ht="15.75">
      <c r="A75" s="80">
        <v>13</v>
      </c>
      <c r="B75" s="81"/>
      <c r="C75" s="78"/>
      <c r="D75" s="78"/>
      <c r="E75" s="78"/>
      <c r="F75" s="79">
        <f t="shared" si="3"/>
        <v>0</v>
      </c>
    </row>
    <row r="76" spans="1:6" ht="15.75">
      <c r="A76" s="80">
        <v>14</v>
      </c>
      <c r="B76" s="81"/>
      <c r="C76" s="78"/>
      <c r="D76" s="78"/>
      <c r="E76" s="78"/>
      <c r="F76" s="79">
        <f t="shared" si="3"/>
        <v>0</v>
      </c>
    </row>
    <row r="77" spans="1:6" ht="15.75">
      <c r="A77" s="80">
        <v>15</v>
      </c>
      <c r="B77" s="81"/>
      <c r="C77" s="78"/>
      <c r="D77" s="78"/>
      <c r="E77" s="78"/>
      <c r="F77" s="79">
        <f t="shared" si="3"/>
        <v>0</v>
      </c>
    </row>
    <row r="78" spans="1:6" ht="15.75">
      <c r="A78" s="82" t="s">
        <v>589</v>
      </c>
      <c r="B78" s="83" t="s">
        <v>590</v>
      </c>
      <c r="C78" s="84">
        <f>SUM(C63:C77)</f>
        <v>0</v>
      </c>
      <c r="D78" s="84"/>
      <c r="E78" s="84">
        <f>SUM(E63:E77)</f>
        <v>0</v>
      </c>
      <c r="F78" s="84">
        <f>SUM(F63:F77)</f>
        <v>0</v>
      </c>
    </row>
    <row r="79" spans="1:6" ht="15.75">
      <c r="A79" s="87" t="s">
        <v>591</v>
      </c>
      <c r="B79" s="83" t="s">
        <v>592</v>
      </c>
      <c r="C79" s="84">
        <f>C78+C61+C44+C27</f>
        <v>6471</v>
      </c>
      <c r="D79" s="84"/>
      <c r="E79" s="84">
        <f>E78+E61+E44+E27</f>
        <v>3518</v>
      </c>
      <c r="F79" s="84">
        <f>F78+F61+F44+F27</f>
        <v>2953</v>
      </c>
    </row>
    <row r="80" spans="1:6" ht="15.75">
      <c r="A80" s="72" t="s">
        <v>593</v>
      </c>
      <c r="B80" s="83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80" t="s">
        <v>594</v>
      </c>
      <c r="B82" s="81"/>
      <c r="C82" s="78">
        <v>29</v>
      </c>
      <c r="D82" s="78">
        <v>58</v>
      </c>
      <c r="E82" s="78"/>
      <c r="F82" s="79">
        <f>C82-E82</f>
        <v>29</v>
      </c>
    </row>
    <row r="83" spans="1:6" ht="15.75">
      <c r="A83" s="80">
        <v>2</v>
      </c>
      <c r="B83" s="81"/>
      <c r="C83" s="78"/>
      <c r="D83" s="78"/>
      <c r="E83" s="78"/>
      <c r="F83" s="79">
        <f aca="true" t="shared" si="4" ref="F83:F96">C83-E83</f>
        <v>0</v>
      </c>
    </row>
    <row r="84" spans="1:6" ht="15.75">
      <c r="A84" s="80">
        <v>3</v>
      </c>
      <c r="B84" s="81"/>
      <c r="C84" s="78"/>
      <c r="D84" s="78"/>
      <c r="E84" s="78"/>
      <c r="F84" s="79">
        <f t="shared" si="4"/>
        <v>0</v>
      </c>
    </row>
    <row r="85" spans="1:6" ht="15.75">
      <c r="A85" s="80">
        <v>4</v>
      </c>
      <c r="B85" s="81"/>
      <c r="C85" s="78"/>
      <c r="D85" s="78"/>
      <c r="E85" s="78"/>
      <c r="F85" s="79">
        <f t="shared" si="4"/>
        <v>0</v>
      </c>
    </row>
    <row r="86" spans="1:6" ht="15.75">
      <c r="A86" s="80">
        <v>5</v>
      </c>
      <c r="B86" s="81"/>
      <c r="C86" s="78"/>
      <c r="D86" s="78"/>
      <c r="E86" s="78"/>
      <c r="F86" s="79">
        <f t="shared" si="4"/>
        <v>0</v>
      </c>
    </row>
    <row r="87" spans="1:6" ht="15.75">
      <c r="A87" s="80">
        <v>6</v>
      </c>
      <c r="B87" s="81"/>
      <c r="C87" s="78"/>
      <c r="D87" s="78"/>
      <c r="E87" s="78"/>
      <c r="F87" s="79">
        <f t="shared" si="4"/>
        <v>0</v>
      </c>
    </row>
    <row r="88" spans="1:6" ht="15.75">
      <c r="A88" s="80">
        <v>7</v>
      </c>
      <c r="B88" s="81"/>
      <c r="C88" s="78"/>
      <c r="D88" s="78"/>
      <c r="E88" s="78"/>
      <c r="F88" s="79">
        <f t="shared" si="4"/>
        <v>0</v>
      </c>
    </row>
    <row r="89" spans="1:6" ht="15.75">
      <c r="A89" s="80">
        <v>8</v>
      </c>
      <c r="B89" s="81"/>
      <c r="C89" s="78"/>
      <c r="D89" s="78"/>
      <c r="E89" s="78"/>
      <c r="F89" s="79">
        <f t="shared" si="4"/>
        <v>0</v>
      </c>
    </row>
    <row r="90" spans="1:6" ht="15.75">
      <c r="A90" s="80">
        <v>9</v>
      </c>
      <c r="B90" s="81"/>
      <c r="C90" s="78"/>
      <c r="D90" s="78"/>
      <c r="E90" s="78"/>
      <c r="F90" s="79">
        <f t="shared" si="4"/>
        <v>0</v>
      </c>
    </row>
    <row r="91" spans="1:6" ht="15.75">
      <c r="A91" s="80">
        <v>10</v>
      </c>
      <c r="B91" s="81"/>
      <c r="C91" s="78"/>
      <c r="D91" s="78"/>
      <c r="E91" s="78"/>
      <c r="F91" s="79">
        <f t="shared" si="4"/>
        <v>0</v>
      </c>
    </row>
    <row r="92" spans="1:6" ht="15.75">
      <c r="A92" s="80">
        <v>11</v>
      </c>
      <c r="B92" s="81"/>
      <c r="C92" s="78"/>
      <c r="D92" s="78"/>
      <c r="E92" s="78"/>
      <c r="F92" s="79">
        <f t="shared" si="4"/>
        <v>0</v>
      </c>
    </row>
    <row r="93" spans="1:6" ht="15.75">
      <c r="A93" s="80">
        <v>12</v>
      </c>
      <c r="B93" s="81"/>
      <c r="C93" s="78"/>
      <c r="D93" s="78"/>
      <c r="E93" s="78"/>
      <c r="F93" s="79">
        <f t="shared" si="4"/>
        <v>0</v>
      </c>
    </row>
    <row r="94" spans="1:6" ht="15.75">
      <c r="A94" s="80">
        <v>13</v>
      </c>
      <c r="B94" s="81"/>
      <c r="C94" s="78"/>
      <c r="D94" s="78"/>
      <c r="E94" s="78"/>
      <c r="F94" s="79">
        <f t="shared" si="4"/>
        <v>0</v>
      </c>
    </row>
    <row r="95" spans="1:6" ht="15.75">
      <c r="A95" s="80">
        <v>14</v>
      </c>
      <c r="B95" s="81"/>
      <c r="C95" s="78"/>
      <c r="D95" s="78"/>
      <c r="E95" s="78"/>
      <c r="F95" s="79">
        <f t="shared" si="4"/>
        <v>0</v>
      </c>
    </row>
    <row r="96" spans="1:6" ht="15.75">
      <c r="A96" s="80">
        <v>15</v>
      </c>
      <c r="B96" s="81"/>
      <c r="C96" s="78"/>
      <c r="D96" s="78"/>
      <c r="E96" s="78"/>
      <c r="F96" s="79">
        <f t="shared" si="4"/>
        <v>0</v>
      </c>
    </row>
    <row r="97" spans="1:6" ht="15.75">
      <c r="A97" s="82" t="s">
        <v>580</v>
      </c>
      <c r="B97" s="83" t="s">
        <v>595</v>
      </c>
      <c r="C97" s="84">
        <f>SUM(C82:C96)</f>
        <v>29</v>
      </c>
      <c r="D97" s="84"/>
      <c r="E97" s="84">
        <f>SUM(E82:E96)</f>
        <v>0</v>
      </c>
      <c r="F97" s="84">
        <f>SUM(F82:F96)</f>
        <v>29</v>
      </c>
    </row>
    <row r="98" spans="1:6" ht="15.75">
      <c r="A98" s="75" t="s">
        <v>582</v>
      </c>
      <c r="B98" s="90"/>
      <c r="C98" s="88"/>
      <c r="D98" s="88"/>
      <c r="E98" s="88"/>
      <c r="F98" s="88"/>
    </row>
    <row r="99" spans="1:6" ht="15.75">
      <c r="A99" s="80">
        <v>1</v>
      </c>
      <c r="B99" s="81"/>
      <c r="C99" s="78"/>
      <c r="D99" s="78"/>
      <c r="E99" s="78"/>
      <c r="F99" s="79">
        <f>C99-E99</f>
        <v>0</v>
      </c>
    </row>
    <row r="100" spans="1:6" ht="15.75">
      <c r="A100" s="80">
        <v>2</v>
      </c>
      <c r="B100" s="81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80">
        <v>3</v>
      </c>
      <c r="B101" s="81"/>
      <c r="C101" s="78"/>
      <c r="D101" s="78"/>
      <c r="E101" s="78"/>
      <c r="F101" s="79">
        <f t="shared" si="5"/>
        <v>0</v>
      </c>
    </row>
    <row r="102" spans="1:6" ht="15.75">
      <c r="A102" s="80">
        <v>4</v>
      </c>
      <c r="B102" s="81"/>
      <c r="C102" s="78"/>
      <c r="D102" s="78"/>
      <c r="E102" s="78"/>
      <c r="F102" s="79">
        <f t="shared" si="5"/>
        <v>0</v>
      </c>
    </row>
    <row r="103" spans="1:6" ht="15.75">
      <c r="A103" s="80">
        <v>5</v>
      </c>
      <c r="B103" s="81"/>
      <c r="C103" s="78"/>
      <c r="D103" s="78"/>
      <c r="E103" s="78"/>
      <c r="F103" s="79">
        <f t="shared" si="5"/>
        <v>0</v>
      </c>
    </row>
    <row r="104" spans="1:6" ht="15.75">
      <c r="A104" s="80">
        <v>6</v>
      </c>
      <c r="B104" s="81"/>
      <c r="C104" s="78"/>
      <c r="D104" s="78"/>
      <c r="E104" s="78"/>
      <c r="F104" s="79">
        <f t="shared" si="5"/>
        <v>0</v>
      </c>
    </row>
    <row r="105" spans="1:6" ht="15.75">
      <c r="A105" s="80">
        <v>7</v>
      </c>
      <c r="B105" s="81"/>
      <c r="C105" s="78"/>
      <c r="D105" s="78"/>
      <c r="E105" s="78"/>
      <c r="F105" s="79">
        <f t="shared" si="5"/>
        <v>0</v>
      </c>
    </row>
    <row r="106" spans="1:6" ht="15.75">
      <c r="A106" s="80">
        <v>8</v>
      </c>
      <c r="B106" s="81"/>
      <c r="C106" s="78"/>
      <c r="D106" s="78"/>
      <c r="E106" s="78"/>
      <c r="F106" s="79">
        <f t="shared" si="5"/>
        <v>0</v>
      </c>
    </row>
    <row r="107" spans="1:6" ht="15.75">
      <c r="A107" s="80">
        <v>9</v>
      </c>
      <c r="B107" s="81"/>
      <c r="C107" s="78"/>
      <c r="D107" s="78"/>
      <c r="E107" s="78"/>
      <c r="F107" s="79">
        <f t="shared" si="5"/>
        <v>0</v>
      </c>
    </row>
    <row r="108" spans="1:6" ht="15.75">
      <c r="A108" s="80">
        <v>10</v>
      </c>
      <c r="B108" s="81"/>
      <c r="C108" s="78"/>
      <c r="D108" s="78"/>
      <c r="E108" s="78"/>
      <c r="F108" s="79">
        <f t="shared" si="5"/>
        <v>0</v>
      </c>
    </row>
    <row r="109" spans="1:6" ht="15.75">
      <c r="A109" s="80">
        <v>11</v>
      </c>
      <c r="B109" s="81"/>
      <c r="C109" s="78"/>
      <c r="D109" s="78"/>
      <c r="E109" s="78"/>
      <c r="F109" s="79">
        <f t="shared" si="5"/>
        <v>0</v>
      </c>
    </row>
    <row r="110" spans="1:6" ht="15.75">
      <c r="A110" s="80">
        <v>12</v>
      </c>
      <c r="B110" s="81"/>
      <c r="C110" s="78"/>
      <c r="D110" s="78"/>
      <c r="E110" s="78"/>
      <c r="F110" s="79">
        <f t="shared" si="5"/>
        <v>0</v>
      </c>
    </row>
    <row r="111" spans="1:6" ht="15.75">
      <c r="A111" s="80">
        <v>13</v>
      </c>
      <c r="B111" s="81"/>
      <c r="C111" s="78"/>
      <c r="D111" s="78"/>
      <c r="E111" s="78"/>
      <c r="F111" s="79">
        <f t="shared" si="5"/>
        <v>0</v>
      </c>
    </row>
    <row r="112" spans="1:6" ht="15.75">
      <c r="A112" s="80">
        <v>14</v>
      </c>
      <c r="B112" s="81"/>
      <c r="C112" s="78"/>
      <c r="D112" s="78"/>
      <c r="E112" s="78"/>
      <c r="F112" s="79">
        <f t="shared" si="5"/>
        <v>0</v>
      </c>
    </row>
    <row r="113" spans="1:6" ht="15.75">
      <c r="A113" s="80">
        <v>15</v>
      </c>
      <c r="B113" s="81"/>
      <c r="C113" s="78"/>
      <c r="D113" s="78"/>
      <c r="E113" s="78"/>
      <c r="F113" s="79">
        <f t="shared" si="5"/>
        <v>0</v>
      </c>
    </row>
    <row r="114" spans="1:6" ht="15.75">
      <c r="A114" s="82" t="s">
        <v>583</v>
      </c>
      <c r="B114" s="83" t="s">
        <v>596</v>
      </c>
      <c r="C114" s="84">
        <f>SUM(C99:C113)</f>
        <v>0</v>
      </c>
      <c r="D114" s="84"/>
      <c r="E114" s="84">
        <f>SUM(E99:E113)</f>
        <v>0</v>
      </c>
      <c r="F114" s="84">
        <f>SUM(F99:F113)</f>
        <v>0</v>
      </c>
    </row>
    <row r="115" spans="1:6" ht="21.75" customHeight="1">
      <c r="A115" s="75" t="s">
        <v>585</v>
      </c>
      <c r="B115" s="83"/>
      <c r="C115" s="74"/>
      <c r="D115" s="74"/>
      <c r="E115" s="74"/>
      <c r="F115" s="74"/>
    </row>
    <row r="116" spans="1:6" ht="15.75">
      <c r="A116" s="80">
        <v>1</v>
      </c>
      <c r="B116" s="81"/>
      <c r="C116" s="78"/>
      <c r="D116" s="78"/>
      <c r="E116" s="78"/>
      <c r="F116" s="79">
        <f>C116-E116</f>
        <v>0</v>
      </c>
    </row>
    <row r="117" spans="1:6" ht="15.75">
      <c r="A117" s="80">
        <v>2</v>
      </c>
      <c r="B117" s="81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80">
        <v>3</v>
      </c>
      <c r="B118" s="81"/>
      <c r="C118" s="78"/>
      <c r="D118" s="78"/>
      <c r="E118" s="78"/>
      <c r="F118" s="79">
        <f t="shared" si="6"/>
        <v>0</v>
      </c>
    </row>
    <row r="119" spans="1:6" ht="15.75">
      <c r="A119" s="80">
        <v>4</v>
      </c>
      <c r="B119" s="81"/>
      <c r="C119" s="78"/>
      <c r="D119" s="78"/>
      <c r="E119" s="78"/>
      <c r="F119" s="79">
        <f t="shared" si="6"/>
        <v>0</v>
      </c>
    </row>
    <row r="120" spans="1:6" ht="15.75">
      <c r="A120" s="80">
        <v>5</v>
      </c>
      <c r="B120" s="81"/>
      <c r="C120" s="78"/>
      <c r="D120" s="78"/>
      <c r="E120" s="78"/>
      <c r="F120" s="79">
        <f t="shared" si="6"/>
        <v>0</v>
      </c>
    </row>
    <row r="121" spans="1:6" ht="15.75">
      <c r="A121" s="80">
        <v>6</v>
      </c>
      <c r="B121" s="81"/>
      <c r="C121" s="78"/>
      <c r="D121" s="78"/>
      <c r="E121" s="78"/>
      <c r="F121" s="79">
        <f t="shared" si="6"/>
        <v>0</v>
      </c>
    </row>
    <row r="122" spans="1:6" ht="15.75">
      <c r="A122" s="80">
        <v>7</v>
      </c>
      <c r="B122" s="81"/>
      <c r="C122" s="78"/>
      <c r="D122" s="78"/>
      <c r="E122" s="78"/>
      <c r="F122" s="79">
        <f t="shared" si="6"/>
        <v>0</v>
      </c>
    </row>
    <row r="123" spans="1:6" ht="15.75">
      <c r="A123" s="80">
        <v>8</v>
      </c>
      <c r="B123" s="81"/>
      <c r="C123" s="78"/>
      <c r="D123" s="78"/>
      <c r="E123" s="78"/>
      <c r="F123" s="79">
        <f t="shared" si="6"/>
        <v>0</v>
      </c>
    </row>
    <row r="124" spans="1:6" ht="15.75">
      <c r="A124" s="80">
        <v>9</v>
      </c>
      <c r="B124" s="81"/>
      <c r="C124" s="78"/>
      <c r="D124" s="78"/>
      <c r="E124" s="78"/>
      <c r="F124" s="79">
        <f t="shared" si="6"/>
        <v>0</v>
      </c>
    </row>
    <row r="125" spans="1:6" ht="15.75">
      <c r="A125" s="80">
        <v>10</v>
      </c>
      <c r="B125" s="81"/>
      <c r="C125" s="78"/>
      <c r="D125" s="78"/>
      <c r="E125" s="78"/>
      <c r="F125" s="79">
        <f t="shared" si="6"/>
        <v>0</v>
      </c>
    </row>
    <row r="126" spans="1:6" ht="15.75">
      <c r="A126" s="80">
        <v>11</v>
      </c>
      <c r="B126" s="81"/>
      <c r="C126" s="78"/>
      <c r="D126" s="78"/>
      <c r="E126" s="78"/>
      <c r="F126" s="79">
        <f t="shared" si="6"/>
        <v>0</v>
      </c>
    </row>
    <row r="127" spans="1:6" ht="15.75">
      <c r="A127" s="80">
        <v>12</v>
      </c>
      <c r="B127" s="81"/>
      <c r="C127" s="78"/>
      <c r="D127" s="78"/>
      <c r="E127" s="78"/>
      <c r="F127" s="79">
        <f t="shared" si="6"/>
        <v>0</v>
      </c>
    </row>
    <row r="128" spans="1:6" ht="15.75">
      <c r="A128" s="80">
        <v>13</v>
      </c>
      <c r="B128" s="81"/>
      <c r="C128" s="78"/>
      <c r="D128" s="78"/>
      <c r="E128" s="78"/>
      <c r="F128" s="79">
        <f t="shared" si="6"/>
        <v>0</v>
      </c>
    </row>
    <row r="129" spans="1:6" ht="15.75">
      <c r="A129" s="80">
        <v>14</v>
      </c>
      <c r="B129" s="81"/>
      <c r="C129" s="78"/>
      <c r="D129" s="78"/>
      <c r="E129" s="78"/>
      <c r="F129" s="79">
        <f t="shared" si="6"/>
        <v>0</v>
      </c>
    </row>
    <row r="130" spans="1:6" ht="15.75">
      <c r="A130" s="80">
        <v>15</v>
      </c>
      <c r="B130" s="81"/>
      <c r="C130" s="78"/>
      <c r="D130" s="78"/>
      <c r="E130" s="78"/>
      <c r="F130" s="79">
        <f t="shared" si="6"/>
        <v>0</v>
      </c>
    </row>
    <row r="131" spans="1:6" ht="15.75">
      <c r="A131" s="82" t="s">
        <v>586</v>
      </c>
      <c r="B131" s="83" t="s">
        <v>597</v>
      </c>
      <c r="C131" s="84">
        <f>SUM(C116:C130)</f>
        <v>0</v>
      </c>
      <c r="D131" s="84"/>
      <c r="E131" s="84">
        <f>SUM(E116:E130)</f>
        <v>0</v>
      </c>
      <c r="F131" s="84">
        <f>SUM(F116:F130)</f>
        <v>0</v>
      </c>
    </row>
    <row r="132" spans="1:6" ht="15.75">
      <c r="A132" s="72" t="s">
        <v>588</v>
      </c>
      <c r="B132" s="83"/>
      <c r="C132" s="74"/>
      <c r="D132" s="74"/>
      <c r="E132" s="74"/>
      <c r="F132" s="74"/>
    </row>
    <row r="133" spans="1:6" ht="15.75">
      <c r="A133" s="80">
        <v>1</v>
      </c>
      <c r="B133" s="81"/>
      <c r="C133" s="78"/>
      <c r="D133" s="78"/>
      <c r="E133" s="78"/>
      <c r="F133" s="79">
        <f>C133-E133</f>
        <v>0</v>
      </c>
    </row>
    <row r="134" spans="1:6" ht="15.75">
      <c r="A134" s="80">
        <v>2</v>
      </c>
      <c r="B134" s="81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80">
        <v>3</v>
      </c>
      <c r="B135" s="81"/>
      <c r="C135" s="78"/>
      <c r="D135" s="78"/>
      <c r="E135" s="78"/>
      <c r="F135" s="79">
        <f t="shared" si="7"/>
        <v>0</v>
      </c>
    </row>
    <row r="136" spans="1:6" ht="15.75">
      <c r="A136" s="80">
        <v>4</v>
      </c>
      <c r="B136" s="81"/>
      <c r="C136" s="78"/>
      <c r="D136" s="78"/>
      <c r="E136" s="78"/>
      <c r="F136" s="79">
        <f t="shared" si="7"/>
        <v>0</v>
      </c>
    </row>
    <row r="137" spans="1:6" ht="15.75">
      <c r="A137" s="80">
        <v>5</v>
      </c>
      <c r="B137" s="81"/>
      <c r="C137" s="78"/>
      <c r="D137" s="78"/>
      <c r="E137" s="78"/>
      <c r="F137" s="79">
        <f t="shared" si="7"/>
        <v>0</v>
      </c>
    </row>
    <row r="138" spans="1:6" ht="15.75">
      <c r="A138" s="80">
        <v>6</v>
      </c>
      <c r="B138" s="81"/>
      <c r="C138" s="78"/>
      <c r="D138" s="78"/>
      <c r="E138" s="78"/>
      <c r="F138" s="79">
        <f t="shared" si="7"/>
        <v>0</v>
      </c>
    </row>
    <row r="139" spans="1:6" ht="15.75">
      <c r="A139" s="80">
        <v>7</v>
      </c>
      <c r="B139" s="81"/>
      <c r="C139" s="78"/>
      <c r="D139" s="78"/>
      <c r="E139" s="78"/>
      <c r="F139" s="79">
        <f t="shared" si="7"/>
        <v>0</v>
      </c>
    </row>
    <row r="140" spans="1:6" ht="15.75">
      <c r="A140" s="80">
        <v>8</v>
      </c>
      <c r="B140" s="81"/>
      <c r="C140" s="78"/>
      <c r="D140" s="78"/>
      <c r="E140" s="78"/>
      <c r="F140" s="79">
        <f t="shared" si="7"/>
        <v>0</v>
      </c>
    </row>
    <row r="141" spans="1:6" ht="15.75">
      <c r="A141" s="80">
        <v>9</v>
      </c>
      <c r="B141" s="81"/>
      <c r="C141" s="78"/>
      <c r="D141" s="78"/>
      <c r="E141" s="78"/>
      <c r="F141" s="79">
        <f t="shared" si="7"/>
        <v>0</v>
      </c>
    </row>
    <row r="142" spans="1:6" ht="15.75">
      <c r="A142" s="80">
        <v>10</v>
      </c>
      <c r="B142" s="81"/>
      <c r="C142" s="78"/>
      <c r="D142" s="78"/>
      <c r="E142" s="78"/>
      <c r="F142" s="79">
        <f t="shared" si="7"/>
        <v>0</v>
      </c>
    </row>
    <row r="143" spans="1:6" ht="15.75">
      <c r="A143" s="80">
        <v>11</v>
      </c>
      <c r="B143" s="81"/>
      <c r="C143" s="78"/>
      <c r="D143" s="78"/>
      <c r="E143" s="78"/>
      <c r="F143" s="79">
        <f t="shared" si="7"/>
        <v>0</v>
      </c>
    </row>
    <row r="144" spans="1:6" ht="15.75">
      <c r="A144" s="80">
        <v>12</v>
      </c>
      <c r="B144" s="81"/>
      <c r="C144" s="78"/>
      <c r="D144" s="78"/>
      <c r="E144" s="78"/>
      <c r="F144" s="79">
        <f t="shared" si="7"/>
        <v>0</v>
      </c>
    </row>
    <row r="145" spans="1:6" ht="15.75">
      <c r="A145" s="80">
        <v>13</v>
      </c>
      <c r="B145" s="81"/>
      <c r="C145" s="78"/>
      <c r="D145" s="78"/>
      <c r="E145" s="78"/>
      <c r="F145" s="79">
        <f t="shared" si="7"/>
        <v>0</v>
      </c>
    </row>
    <row r="146" spans="1:6" ht="15.75">
      <c r="A146" s="80">
        <v>14</v>
      </c>
      <c r="B146" s="81"/>
      <c r="C146" s="78"/>
      <c r="D146" s="78"/>
      <c r="E146" s="78"/>
      <c r="F146" s="79">
        <f t="shared" si="7"/>
        <v>0</v>
      </c>
    </row>
    <row r="147" spans="1:6" ht="15.75">
      <c r="A147" s="80">
        <v>15</v>
      </c>
      <c r="B147" s="81"/>
      <c r="C147" s="78"/>
      <c r="D147" s="78"/>
      <c r="E147" s="78"/>
      <c r="F147" s="79">
        <f t="shared" si="7"/>
        <v>0</v>
      </c>
    </row>
    <row r="148" spans="1:6" ht="15.75">
      <c r="A148" s="82" t="s">
        <v>589</v>
      </c>
      <c r="B148" s="83" t="s">
        <v>598</v>
      </c>
      <c r="C148" s="84">
        <f>SUM(C133:C147)</f>
        <v>0</v>
      </c>
      <c r="D148" s="84"/>
      <c r="E148" s="84">
        <f>SUM(E133:E147)</f>
        <v>0</v>
      </c>
      <c r="F148" s="84">
        <f>SUM(F133:F147)</f>
        <v>0</v>
      </c>
    </row>
    <row r="149" spans="1:6" ht="15.75">
      <c r="A149" s="87" t="s">
        <v>599</v>
      </c>
      <c r="B149" s="83" t="s">
        <v>600</v>
      </c>
      <c r="C149" s="84">
        <f>C148+C131+C114+C97</f>
        <v>29</v>
      </c>
      <c r="D149" s="84"/>
      <c r="E149" s="84">
        <f>E148+E131+E114+E97</f>
        <v>0</v>
      </c>
      <c r="F149" s="84">
        <f>F148+F131+F114+F97</f>
        <v>29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23.04.2024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601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01.01.2024 до 31.03.2024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602</v>
      </c>
      <c r="B5" s="30" t="s">
        <v>603</v>
      </c>
      <c r="C5" s="31" t="s">
        <v>604</v>
      </c>
      <c r="D5" s="32" t="s">
        <v>605</v>
      </c>
      <c r="E5" s="31" t="s">
        <v>606</v>
      </c>
      <c r="F5" s="30" t="s">
        <v>607</v>
      </c>
      <c r="G5" s="33" t="s">
        <v>608</v>
      </c>
    </row>
    <row r="6" spans="1:7" ht="18.75" customHeight="1">
      <c r="A6" s="34" t="s">
        <v>609</v>
      </c>
      <c r="B6" s="35" t="s">
        <v>610</v>
      </c>
      <c r="C6" s="36">
        <f>'1-Баланс'!C95</f>
        <v>8619</v>
      </c>
      <c r="D6" s="37">
        <f aca="true" t="shared" si="0" ref="D6:D15">C6-E6</f>
        <v>0</v>
      </c>
      <c r="E6" s="36">
        <f>'1-Баланс'!G95</f>
        <v>8619</v>
      </c>
      <c r="F6" s="38" t="s">
        <v>611</v>
      </c>
      <c r="G6" s="34" t="s">
        <v>609</v>
      </c>
    </row>
    <row r="7" spans="1:7" ht="18.75" customHeight="1">
      <c r="A7" s="34" t="s">
        <v>609</v>
      </c>
      <c r="B7" s="35" t="s">
        <v>612</v>
      </c>
      <c r="C7" s="36">
        <f>'1-Баланс'!G37</f>
        <v>7436</v>
      </c>
      <c r="D7" s="37">
        <f t="shared" si="0"/>
        <v>1436</v>
      </c>
      <c r="E7" s="36">
        <f>'1-Баланс'!G18</f>
        <v>6000</v>
      </c>
      <c r="F7" s="38" t="s">
        <v>503</v>
      </c>
      <c r="G7" s="34" t="s">
        <v>609</v>
      </c>
    </row>
    <row r="8" spans="1:7" ht="18.75" customHeight="1">
      <c r="A8" s="34" t="s">
        <v>609</v>
      </c>
      <c r="B8" s="35" t="s">
        <v>613</v>
      </c>
      <c r="C8" s="36">
        <f>ABS('1-Баланс'!G32)-ABS('1-Баланс'!G33)</f>
        <v>-33</v>
      </c>
      <c r="D8" s="37">
        <f t="shared" si="0"/>
        <v>0</v>
      </c>
      <c r="E8" s="36">
        <f>ABS('2-Отчет за доходите'!C44)-ABS('2-Отчет за доходите'!G44)</f>
        <v>-33</v>
      </c>
      <c r="F8" s="38" t="s">
        <v>614</v>
      </c>
      <c r="G8" s="39" t="s">
        <v>615</v>
      </c>
    </row>
    <row r="9" spans="1:7" ht="18.75" customHeight="1">
      <c r="A9" s="34" t="s">
        <v>609</v>
      </c>
      <c r="B9" s="35" t="s">
        <v>616</v>
      </c>
      <c r="C9" s="36">
        <f>'1-Баланс'!D92</f>
        <v>0</v>
      </c>
      <c r="D9" s="37">
        <f t="shared" si="0"/>
        <v>0</v>
      </c>
      <c r="E9" s="36">
        <f>'3-Отчет за паричния поток'!C45</f>
        <v>0</v>
      </c>
      <c r="F9" s="38" t="s">
        <v>617</v>
      </c>
      <c r="G9" s="39" t="s">
        <v>618</v>
      </c>
    </row>
    <row r="10" spans="1:7" ht="18.75" customHeight="1">
      <c r="A10" s="34" t="s">
        <v>609</v>
      </c>
      <c r="B10" s="35" t="s">
        <v>619</v>
      </c>
      <c r="C10" s="36">
        <f>'1-Баланс'!C92</f>
        <v>784</v>
      </c>
      <c r="D10" s="37">
        <f t="shared" si="0"/>
        <v>0</v>
      </c>
      <c r="E10" s="36">
        <f>'3-Отчет за паричния поток'!C46</f>
        <v>784</v>
      </c>
      <c r="F10" s="38" t="s">
        <v>620</v>
      </c>
      <c r="G10" s="39" t="s">
        <v>618</v>
      </c>
    </row>
    <row r="11" spans="1:7" ht="18.75" customHeight="1">
      <c r="A11" s="34" t="s">
        <v>609</v>
      </c>
      <c r="B11" s="35" t="s">
        <v>612</v>
      </c>
      <c r="C11" s="36">
        <f>'1-Баланс'!G37</f>
        <v>7436</v>
      </c>
      <c r="D11" s="37">
        <f t="shared" si="0"/>
        <v>0</v>
      </c>
      <c r="E11" s="36">
        <f>'4-Отчет за собствения капитал'!L34</f>
        <v>7436</v>
      </c>
      <c r="F11" s="38" t="s">
        <v>621</v>
      </c>
      <c r="G11" s="39" t="s">
        <v>622</v>
      </c>
    </row>
    <row r="12" spans="1:7" ht="18.75" customHeight="1">
      <c r="A12" s="34" t="s">
        <v>609</v>
      </c>
      <c r="B12" s="35" t="s">
        <v>623</v>
      </c>
      <c r="C12" s="36">
        <f>'1-Баланс'!C36</f>
        <v>6500</v>
      </c>
      <c r="D12" s="37">
        <f t="shared" si="0"/>
        <v>0</v>
      </c>
      <c r="E12" s="36">
        <f>'Справка 5'!C27+'Справка 5'!C97</f>
        <v>6500</v>
      </c>
      <c r="F12" s="38" t="s">
        <v>624</v>
      </c>
      <c r="G12" s="39" t="s">
        <v>625</v>
      </c>
    </row>
    <row r="13" spans="1:7" ht="18.75" customHeight="1">
      <c r="A13" s="34" t="s">
        <v>609</v>
      </c>
      <c r="B13" s="35" t="s">
        <v>626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627</v>
      </c>
      <c r="G13" s="39" t="s">
        <v>625</v>
      </c>
    </row>
    <row r="14" spans="1:7" ht="18.75" customHeight="1">
      <c r="A14" s="34" t="s">
        <v>609</v>
      </c>
      <c r="B14" s="35" t="s">
        <v>628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629</v>
      </c>
      <c r="G14" s="39" t="s">
        <v>625</v>
      </c>
    </row>
    <row r="15" spans="1:7" ht="18.75" customHeight="1">
      <c r="A15" s="34" t="s">
        <v>609</v>
      </c>
      <c r="B15" s="35" t="s">
        <v>630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631</v>
      </c>
      <c r="G15" s="39" t="s">
        <v>625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632</v>
      </c>
      <c r="B1" s="11" t="s">
        <v>633</v>
      </c>
      <c r="C1" s="11" t="s">
        <v>634</v>
      </c>
      <c r="D1" s="11" t="s">
        <v>635</v>
      </c>
    </row>
    <row r="2" spans="1:4" ht="24" customHeight="1">
      <c r="A2" s="12" t="s">
        <v>636</v>
      </c>
      <c r="B2" s="13"/>
      <c r="C2" s="13"/>
      <c r="D2" s="14"/>
    </row>
    <row r="3" spans="1:5" ht="31.5">
      <c r="A3" s="15">
        <v>1</v>
      </c>
      <c r="B3" s="16" t="s">
        <v>637</v>
      </c>
      <c r="C3" s="17" t="s">
        <v>638</v>
      </c>
      <c r="D3" s="18">
        <f>(ABS('1-Баланс'!G32)-ABS('1-Баланс'!G33))/'2-Отчет за доходите'!G16</f>
        <v>-0.02997275204359673</v>
      </c>
      <c r="E3" s="19"/>
    </row>
    <row r="4" spans="1:4" ht="31.5">
      <c r="A4" s="15">
        <v>2</v>
      </c>
      <c r="B4" s="16" t="s">
        <v>639</v>
      </c>
      <c r="C4" s="17" t="s">
        <v>640</v>
      </c>
      <c r="D4" s="18">
        <f>(ABS('1-Баланс'!G32)-ABS('1-Баланс'!G33))/'1-Баланс'!G37</f>
        <v>-0.004437869822485207</v>
      </c>
    </row>
    <row r="5" spans="1:4" ht="31.5">
      <c r="A5" s="15">
        <v>3</v>
      </c>
      <c r="B5" s="16" t="s">
        <v>641</v>
      </c>
      <c r="C5" s="17" t="s">
        <v>642</v>
      </c>
      <c r="D5" s="18">
        <f>(ABS('1-Баланс'!G32)-ABS('1-Баланс'!G33))/('1-Баланс'!G56+'1-Баланс'!G79)</f>
        <v>-0.027895181741335588</v>
      </c>
    </row>
    <row r="6" spans="1:4" ht="31.5">
      <c r="A6" s="15">
        <v>4</v>
      </c>
      <c r="B6" s="16" t="s">
        <v>643</v>
      </c>
      <c r="C6" s="17" t="s">
        <v>644</v>
      </c>
      <c r="D6" s="18">
        <f>(ABS('1-Баланс'!G32)-ABS('1-Баланс'!G33))/('1-Баланс'!C95)</f>
        <v>-0.0038287504350852765</v>
      </c>
    </row>
    <row r="7" spans="1:4" ht="24" customHeight="1">
      <c r="A7" s="12" t="s">
        <v>645</v>
      </c>
      <c r="B7" s="13"/>
      <c r="C7" s="13"/>
      <c r="D7" s="14"/>
    </row>
    <row r="8" spans="1:4" ht="31.5">
      <c r="A8" s="15">
        <v>5</v>
      </c>
      <c r="B8" s="16" t="s">
        <v>646</v>
      </c>
      <c r="C8" s="17" t="s">
        <v>647</v>
      </c>
      <c r="D8" s="20">
        <f>'2-Отчет за доходите'!G36/'2-Отчет за доходите'!C36</f>
        <v>0.9708994708994709</v>
      </c>
    </row>
    <row r="9" spans="1:4" ht="24" customHeight="1">
      <c r="A9" s="12" t="s">
        <v>648</v>
      </c>
      <c r="B9" s="13"/>
      <c r="C9" s="13"/>
      <c r="D9" s="14"/>
    </row>
    <row r="10" spans="1:4" ht="31.5">
      <c r="A10" s="15">
        <v>6</v>
      </c>
      <c r="B10" s="16" t="s">
        <v>649</v>
      </c>
      <c r="C10" s="17" t="s">
        <v>650</v>
      </c>
      <c r="D10" s="20">
        <f>'1-Баланс'!C94/'1-Баланс'!G79</f>
        <v>2.434017595307918</v>
      </c>
    </row>
    <row r="11" spans="1:4" ht="63">
      <c r="A11" s="15">
        <v>7</v>
      </c>
      <c r="B11" s="16" t="s">
        <v>651</v>
      </c>
      <c r="C11" s="17" t="s">
        <v>652</v>
      </c>
      <c r="D11" s="20">
        <f>('1-Баланс'!C76+'1-Баланс'!C85+'1-Баланс'!C92)/'1-Баланс'!G79</f>
        <v>2.4252199413489737</v>
      </c>
    </row>
    <row r="12" spans="1:4" ht="47.25">
      <c r="A12" s="15">
        <v>8</v>
      </c>
      <c r="B12" s="16" t="s">
        <v>653</v>
      </c>
      <c r="C12" s="17" t="s">
        <v>654</v>
      </c>
      <c r="D12" s="20">
        <f>('1-Баланс'!C85+'1-Баланс'!C92)/'1-Баланс'!G79</f>
        <v>2.302052785923754</v>
      </c>
    </row>
    <row r="13" spans="1:4" ht="31.5">
      <c r="A13" s="15">
        <v>9</v>
      </c>
      <c r="B13" s="16" t="s">
        <v>655</v>
      </c>
      <c r="C13" s="17" t="s">
        <v>656</v>
      </c>
      <c r="D13" s="20">
        <f>'1-Баланс'!C92/'1-Баланс'!G79</f>
        <v>2.2991202346041058</v>
      </c>
    </row>
    <row r="14" spans="1:4" ht="24" customHeight="1">
      <c r="A14" s="12" t="s">
        <v>657</v>
      </c>
      <c r="B14" s="13"/>
      <c r="C14" s="13"/>
      <c r="D14" s="14"/>
    </row>
    <row r="15" spans="1:4" ht="31.5">
      <c r="A15" s="15">
        <v>10</v>
      </c>
      <c r="B15" s="16" t="s">
        <v>658</v>
      </c>
      <c r="C15" s="17" t="s">
        <v>659</v>
      </c>
      <c r="D15" s="20">
        <f>'2-Отчет за доходите'!G16/('1-Баланс'!C20+'1-Баланс'!C21+'1-Баланс'!C22+'1-Баланс'!C28+'1-Баланс'!C65)</f>
        <v>0.8669291338582678</v>
      </c>
    </row>
    <row r="16" spans="1:4" ht="31.5">
      <c r="A16" s="21">
        <v>11</v>
      </c>
      <c r="B16" s="16" t="s">
        <v>657</v>
      </c>
      <c r="C16" s="17" t="s">
        <v>660</v>
      </c>
      <c r="D16" s="22">
        <f>'2-Отчет за доходите'!G16/('1-Баланс'!C95)</f>
        <v>0.1277410372432997</v>
      </c>
    </row>
    <row r="17" spans="1:4" ht="24" customHeight="1">
      <c r="A17" s="12" t="s">
        <v>661</v>
      </c>
      <c r="B17" s="13"/>
      <c r="C17" s="13"/>
      <c r="D17" s="14"/>
    </row>
    <row r="18" spans="1:4" ht="31.5">
      <c r="A18" s="15">
        <v>12</v>
      </c>
      <c r="B18" s="16" t="s">
        <v>662</v>
      </c>
      <c r="C18" s="17" t="s">
        <v>663</v>
      </c>
      <c r="D18" s="20">
        <f>'1-Баланс'!G56/('1-Баланс'!G37+'1-Баланс'!G56)</f>
        <v>0.10171539019086735</v>
      </c>
    </row>
    <row r="19" spans="1:4" ht="31.5">
      <c r="A19" s="15">
        <v>13</v>
      </c>
      <c r="B19" s="16" t="s">
        <v>664</v>
      </c>
      <c r="C19" s="17" t="s">
        <v>665</v>
      </c>
      <c r="D19" s="20">
        <f>D4/D5</f>
        <v>0.1590909090909091</v>
      </c>
    </row>
    <row r="20" spans="1:4" ht="31.5">
      <c r="A20" s="15">
        <v>14</v>
      </c>
      <c r="B20" s="16" t="s">
        <v>666</v>
      </c>
      <c r="C20" s="17" t="s">
        <v>667</v>
      </c>
      <c r="D20" s="20">
        <f>D6/D5</f>
        <v>0.1372549019607843</v>
      </c>
    </row>
    <row r="21" spans="1:5" ht="15.75">
      <c r="A21" s="15">
        <v>15</v>
      </c>
      <c r="B21" s="16" t="s">
        <v>668</v>
      </c>
      <c r="C21" s="17" t="s">
        <v>669</v>
      </c>
      <c r="D21" s="23">
        <f>'2-Отчет за доходите'!C37+'2-Отчет за доходите'!C25</f>
        <v>7</v>
      </c>
      <c r="E21" s="24"/>
    </row>
    <row r="22" spans="1:4" ht="47.25">
      <c r="A22" s="15">
        <v>16</v>
      </c>
      <c r="B22" s="16" t="s">
        <v>670</v>
      </c>
      <c r="C22" s="17" t="s">
        <v>671</v>
      </c>
      <c r="D22" s="25">
        <f>D21/'1-Баланс'!G37</f>
        <v>0.0009413663259817106</v>
      </c>
    </row>
    <row r="23" spans="1:4" ht="31.5">
      <c r="A23" s="15">
        <v>17</v>
      </c>
      <c r="B23" s="16" t="s">
        <v>672</v>
      </c>
      <c r="C23" s="17" t="s">
        <v>673</v>
      </c>
      <c r="D23" s="25">
        <f>(D21+'2-Отчет за доходите'!C14)/'2-Отчет за доходите'!G31</f>
        <v>0.007266121707538601</v>
      </c>
    </row>
    <row r="24" spans="1:4" ht="31.5">
      <c r="A24" s="15">
        <v>18</v>
      </c>
      <c r="B24" s="16" t="s">
        <v>674</v>
      </c>
      <c r="C24" s="17" t="s">
        <v>675</v>
      </c>
      <c r="D24" s="25">
        <f>('1-Баланс'!G56+'1-Баланс'!G79)/(D21+'2-Отчет за доходите'!C14)</f>
        <v>147.875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676</v>
      </c>
      <c r="B1" s="3" t="s">
        <v>677</v>
      </c>
      <c r="C1" s="3" t="s">
        <v>678</v>
      </c>
      <c r="D1" s="4" t="s">
        <v>679</v>
      </c>
      <c r="E1" s="4" t="s">
        <v>680</v>
      </c>
      <c r="F1" s="4" t="s">
        <v>681</v>
      </c>
      <c r="G1" s="4" t="s">
        <v>682</v>
      </c>
      <c r="H1" s="4" t="s">
        <v>683</v>
      </c>
      <c r="N1" s="8" t="s">
        <v>684</v>
      </c>
    </row>
    <row r="2" spans="3:6" s="1" customFormat="1" ht="15.75">
      <c r="C2" s="5"/>
      <c r="F2" s="6" t="s">
        <v>685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31.03.2024</v>
      </c>
      <c r="D3" s="2" t="s">
        <v>56</v>
      </c>
      <c r="E3" s="2">
        <v>1</v>
      </c>
      <c r="F3" s="2" t="s">
        <v>55</v>
      </c>
      <c r="G3" s="2" t="s">
        <v>686</v>
      </c>
      <c r="H3" s="2">
        <f>'1-Баланс'!C12</f>
        <v>0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31.03.2024</v>
      </c>
      <c r="D4" s="2" t="s">
        <v>60</v>
      </c>
      <c r="E4" s="2">
        <v>1</v>
      </c>
      <c r="F4" s="2" t="s">
        <v>59</v>
      </c>
      <c r="G4" s="2" t="s">
        <v>686</v>
      </c>
      <c r="H4" s="2">
        <f>'1-Баланс'!C13</f>
        <v>30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31.03.2024</v>
      </c>
      <c r="D5" s="2" t="s">
        <v>64</v>
      </c>
      <c r="E5" s="2">
        <v>1</v>
      </c>
      <c r="F5" s="2" t="s">
        <v>63</v>
      </c>
      <c r="G5" s="2" t="s">
        <v>686</v>
      </c>
      <c r="H5" s="2">
        <f>'1-Баланс'!C14</f>
        <v>0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31.03.2024</v>
      </c>
      <c r="D6" s="2" t="s">
        <v>68</v>
      </c>
      <c r="E6" s="2">
        <v>1</v>
      </c>
      <c r="F6" s="2" t="s">
        <v>67</v>
      </c>
      <c r="G6" s="2" t="s">
        <v>686</v>
      </c>
      <c r="H6" s="2">
        <f>'1-Баланс'!C15</f>
        <v>0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31.03.2024</v>
      </c>
      <c r="D7" s="2" t="s">
        <v>72</v>
      </c>
      <c r="E7" s="2">
        <v>1</v>
      </c>
      <c r="F7" s="2" t="s">
        <v>71</v>
      </c>
      <c r="G7" s="2" t="s">
        <v>686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31.03.2024</v>
      </c>
      <c r="D8" s="2" t="s">
        <v>76</v>
      </c>
      <c r="E8" s="2">
        <v>1</v>
      </c>
      <c r="F8" s="2" t="s">
        <v>75</v>
      </c>
      <c r="G8" s="2" t="s">
        <v>686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31.03.2024</v>
      </c>
      <c r="D9" s="2" t="s">
        <v>80</v>
      </c>
      <c r="E9" s="2">
        <v>1</v>
      </c>
      <c r="F9" s="2" t="s">
        <v>79</v>
      </c>
      <c r="G9" s="2" t="s">
        <v>686</v>
      </c>
      <c r="H9" s="2">
        <f>'1-Баланс'!C18</f>
        <v>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31.03.2024</v>
      </c>
      <c r="D10" s="2" t="s">
        <v>84</v>
      </c>
      <c r="E10" s="2">
        <v>1</v>
      </c>
      <c r="F10" s="2" t="s">
        <v>83</v>
      </c>
      <c r="G10" s="2" t="s">
        <v>686</v>
      </c>
      <c r="H10" s="2">
        <f>'1-Баланс'!C19</f>
        <v>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31.03.2024</v>
      </c>
      <c r="D11" s="2" t="s">
        <v>87</v>
      </c>
      <c r="E11" s="2">
        <v>1</v>
      </c>
      <c r="F11" s="2" t="s">
        <v>53</v>
      </c>
      <c r="G11" s="2" t="s">
        <v>686</v>
      </c>
      <c r="H11" s="2">
        <f>'1-Баланс'!C20</f>
        <v>31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31.03.2024</v>
      </c>
      <c r="D12" s="2" t="s">
        <v>91</v>
      </c>
      <c r="E12" s="2">
        <v>1</v>
      </c>
      <c r="F12" s="2" t="s">
        <v>90</v>
      </c>
      <c r="G12" s="2" t="s">
        <v>686</v>
      </c>
      <c r="H12" s="2">
        <f>'1-Баланс'!C21</f>
        <v>1230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31.03.2024</v>
      </c>
      <c r="D13" s="2" t="s">
        <v>95</v>
      </c>
      <c r="E13" s="2">
        <v>1</v>
      </c>
      <c r="F13" s="2" t="s">
        <v>94</v>
      </c>
      <c r="G13" s="2" t="s">
        <v>686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31.03.2024</v>
      </c>
      <c r="D14" s="2" t="s">
        <v>102</v>
      </c>
      <c r="E14" s="2">
        <v>1</v>
      </c>
      <c r="F14" s="2" t="s">
        <v>101</v>
      </c>
      <c r="G14" s="2" t="s">
        <v>686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31.03.2024</v>
      </c>
      <c r="D15" s="2" t="s">
        <v>106</v>
      </c>
      <c r="E15" s="2">
        <v>1</v>
      </c>
      <c r="F15" s="2" t="s">
        <v>105</v>
      </c>
      <c r="G15" s="2" t="s">
        <v>686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31.03.2024</v>
      </c>
      <c r="D16" s="2" t="s">
        <v>110</v>
      </c>
      <c r="E16" s="2">
        <v>1</v>
      </c>
      <c r="F16" s="2" t="s">
        <v>109</v>
      </c>
      <c r="G16" s="2" t="s">
        <v>686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31.03.2024</v>
      </c>
      <c r="D17" s="2" t="s">
        <v>114</v>
      </c>
      <c r="E17" s="2">
        <v>1</v>
      </c>
      <c r="F17" s="2" t="s">
        <v>113</v>
      </c>
      <c r="G17" s="2" t="s">
        <v>686</v>
      </c>
      <c r="H17" s="2">
        <f>'1-Баланс'!C27</f>
        <v>5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31.03.2024</v>
      </c>
      <c r="D18" s="2" t="s">
        <v>117</v>
      </c>
      <c r="E18" s="2">
        <v>1</v>
      </c>
      <c r="F18" s="2" t="s">
        <v>98</v>
      </c>
      <c r="G18" s="2" t="s">
        <v>686</v>
      </c>
      <c r="H18" s="2">
        <f>'1-Баланс'!C28</f>
        <v>6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31.03.2024</v>
      </c>
      <c r="D19" s="2" t="s">
        <v>126</v>
      </c>
      <c r="E19" s="2">
        <v>1</v>
      </c>
      <c r="F19" s="2" t="s">
        <v>125</v>
      </c>
      <c r="G19" s="2" t="s">
        <v>686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31.03.2024</v>
      </c>
      <c r="D20" s="2" t="s">
        <v>130</v>
      </c>
      <c r="E20" s="2">
        <v>1</v>
      </c>
      <c r="F20" s="2" t="s">
        <v>129</v>
      </c>
      <c r="G20" s="2" t="s">
        <v>686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31.03.2024</v>
      </c>
      <c r="D21" s="2" t="s">
        <v>134</v>
      </c>
      <c r="E21" s="2">
        <v>1</v>
      </c>
      <c r="F21" s="2" t="s">
        <v>122</v>
      </c>
      <c r="G21" s="2" t="s">
        <v>686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31.03.2024</v>
      </c>
      <c r="D22" s="2" t="s">
        <v>141</v>
      </c>
      <c r="E22" s="2">
        <v>1</v>
      </c>
      <c r="F22" s="2" t="s">
        <v>140</v>
      </c>
      <c r="G22" s="2" t="s">
        <v>686</v>
      </c>
      <c r="H22" s="2">
        <f>'1-Баланс'!C35</f>
        <v>6500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31.03.2024</v>
      </c>
      <c r="D23" s="2" t="s">
        <v>143</v>
      </c>
      <c r="E23" s="2">
        <v>1</v>
      </c>
      <c r="F23" s="2" t="s">
        <v>142</v>
      </c>
      <c r="G23" s="2" t="s">
        <v>686</v>
      </c>
      <c r="H23" s="2">
        <f>'1-Баланс'!C36</f>
        <v>6500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31.03.2024</v>
      </c>
      <c r="D24" s="2" t="s">
        <v>145</v>
      </c>
      <c r="E24" s="2">
        <v>1</v>
      </c>
      <c r="F24" s="2" t="s">
        <v>144</v>
      </c>
      <c r="G24" s="2" t="s">
        <v>686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31.03.2024</v>
      </c>
      <c r="D25" s="2" t="s">
        <v>149</v>
      </c>
      <c r="E25" s="2">
        <v>1</v>
      </c>
      <c r="F25" s="2" t="s">
        <v>148</v>
      </c>
      <c r="G25" s="2" t="s">
        <v>686</v>
      </c>
      <c r="H25" s="2">
        <f>'1-Баланс'!C38</f>
        <v>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31.03.2024</v>
      </c>
      <c r="D26" s="2" t="s">
        <v>151</v>
      </c>
      <c r="E26" s="2">
        <v>1</v>
      </c>
      <c r="F26" s="2" t="s">
        <v>150</v>
      </c>
      <c r="G26" s="2" t="s">
        <v>686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31.03.2024</v>
      </c>
      <c r="D27" s="2" t="s">
        <v>153</v>
      </c>
      <c r="E27" s="2">
        <v>1</v>
      </c>
      <c r="F27" s="2" t="s">
        <v>152</v>
      </c>
      <c r="G27" s="2" t="s">
        <v>686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31.03.2024</v>
      </c>
      <c r="D28" s="2" t="s">
        <v>157</v>
      </c>
      <c r="E28" s="2">
        <v>1</v>
      </c>
      <c r="F28" s="2" t="s">
        <v>156</v>
      </c>
      <c r="G28" s="2" t="s">
        <v>686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31.03.2024</v>
      </c>
      <c r="D29" s="2" t="s">
        <v>159</v>
      </c>
      <c r="E29" s="2">
        <v>1</v>
      </c>
      <c r="F29" s="2" t="s">
        <v>158</v>
      </c>
      <c r="G29" s="2" t="s">
        <v>686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31.03.2024</v>
      </c>
      <c r="D30" s="2" t="s">
        <v>162</v>
      </c>
      <c r="E30" s="2">
        <v>1</v>
      </c>
      <c r="F30" s="2" t="s">
        <v>161</v>
      </c>
      <c r="G30" s="2" t="s">
        <v>686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31.03.2024</v>
      </c>
      <c r="D31" s="2" t="s">
        <v>165</v>
      </c>
      <c r="E31" s="2">
        <v>1</v>
      </c>
      <c r="F31" s="2" t="s">
        <v>164</v>
      </c>
      <c r="G31" s="2" t="s">
        <v>686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31.03.2024</v>
      </c>
      <c r="D32" s="2" t="s">
        <v>169</v>
      </c>
      <c r="E32" s="2">
        <v>1</v>
      </c>
      <c r="F32" s="2" t="s">
        <v>168</v>
      </c>
      <c r="G32" s="2" t="s">
        <v>686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31.03.2024</v>
      </c>
      <c r="D33" s="2" t="s">
        <v>173</v>
      </c>
      <c r="E33" s="2">
        <v>1</v>
      </c>
      <c r="F33" s="2" t="s">
        <v>172</v>
      </c>
      <c r="G33" s="2" t="s">
        <v>686</v>
      </c>
      <c r="H33" s="2">
        <f>'1-Баланс'!C46</f>
        <v>6500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31.03.2024</v>
      </c>
      <c r="D34" s="2" t="s">
        <v>180</v>
      </c>
      <c r="E34" s="2">
        <v>1</v>
      </c>
      <c r="F34" s="2" t="s">
        <v>179</v>
      </c>
      <c r="G34" s="2" t="s">
        <v>686</v>
      </c>
      <c r="H34" s="2">
        <f>'1-Баланс'!C48</f>
        <v>22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31.03.2024</v>
      </c>
      <c r="D35" s="2" t="s">
        <v>184</v>
      </c>
      <c r="E35" s="2">
        <v>1</v>
      </c>
      <c r="F35" s="2" t="s">
        <v>183</v>
      </c>
      <c r="G35" s="2" t="s">
        <v>686</v>
      </c>
      <c r="H35" s="2">
        <f>'1-Баланс'!C49</f>
        <v>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31.03.2024</v>
      </c>
      <c r="D36" s="2" t="s">
        <v>188</v>
      </c>
      <c r="E36" s="2">
        <v>1</v>
      </c>
      <c r="F36" s="2" t="s">
        <v>187</v>
      </c>
      <c r="G36" s="2" t="s">
        <v>686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31.03.2024</v>
      </c>
      <c r="D37" s="2" t="s">
        <v>190</v>
      </c>
      <c r="E37" s="2">
        <v>1</v>
      </c>
      <c r="F37" s="2" t="s">
        <v>113</v>
      </c>
      <c r="G37" s="2" t="s">
        <v>686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31.03.2024</v>
      </c>
      <c r="D38" s="2" t="s">
        <v>192</v>
      </c>
      <c r="E38" s="2">
        <v>1</v>
      </c>
      <c r="F38" s="2" t="s">
        <v>137</v>
      </c>
      <c r="G38" s="2" t="s">
        <v>686</v>
      </c>
      <c r="H38" s="2">
        <f>'1-Баланс'!C52</f>
        <v>22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31.03.2024</v>
      </c>
      <c r="D39" s="2" t="s">
        <v>199</v>
      </c>
      <c r="E39" s="2">
        <v>1</v>
      </c>
      <c r="F39" s="2" t="s">
        <v>198</v>
      </c>
      <c r="G39" s="2" t="s">
        <v>686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31.03.2024</v>
      </c>
      <c r="D40" s="2" t="s">
        <v>203</v>
      </c>
      <c r="E40" s="2">
        <v>1</v>
      </c>
      <c r="F40" s="2" t="s">
        <v>202</v>
      </c>
      <c r="G40" s="2" t="s">
        <v>686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31.03.2024</v>
      </c>
      <c r="D41" s="2" t="s">
        <v>207</v>
      </c>
      <c r="E41" s="2">
        <v>1</v>
      </c>
      <c r="F41" s="2" t="s">
        <v>51</v>
      </c>
      <c r="G41" s="2" t="s">
        <v>686</v>
      </c>
      <c r="H41" s="2">
        <f>'1-Баланс'!C56</f>
        <v>7789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31.03.2024</v>
      </c>
      <c r="D42" s="2" t="s">
        <v>214</v>
      </c>
      <c r="E42" s="2">
        <v>1</v>
      </c>
      <c r="F42" s="2" t="s">
        <v>213</v>
      </c>
      <c r="G42" s="2" t="s">
        <v>686</v>
      </c>
      <c r="H42" s="2">
        <f>'1-Баланс'!C59</f>
        <v>0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31.03.2024</v>
      </c>
      <c r="D43" s="2" t="s">
        <v>218</v>
      </c>
      <c r="E43" s="2">
        <v>1</v>
      </c>
      <c r="F43" s="2" t="s">
        <v>217</v>
      </c>
      <c r="G43" s="2" t="s">
        <v>686</v>
      </c>
      <c r="H43" s="2">
        <f>'1-Баланс'!C60</f>
        <v>0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31.03.2024</v>
      </c>
      <c r="D44" s="2" t="s">
        <v>222</v>
      </c>
      <c r="E44" s="2">
        <v>1</v>
      </c>
      <c r="F44" s="2" t="s">
        <v>221</v>
      </c>
      <c r="G44" s="2" t="s">
        <v>686</v>
      </c>
      <c r="H44" s="2">
        <f>'1-Баланс'!C61</f>
        <v>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31.03.2024</v>
      </c>
      <c r="D45" s="2" t="s">
        <v>226</v>
      </c>
      <c r="E45" s="2">
        <v>1</v>
      </c>
      <c r="F45" s="2" t="s">
        <v>225</v>
      </c>
      <c r="G45" s="2" t="s">
        <v>686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31.03.2024</v>
      </c>
      <c r="D46" s="2" t="s">
        <v>230</v>
      </c>
      <c r="E46" s="2">
        <v>1</v>
      </c>
      <c r="F46" s="2" t="s">
        <v>229</v>
      </c>
      <c r="G46" s="2" t="s">
        <v>686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31.03.2024</v>
      </c>
      <c r="D47" s="2" t="s">
        <v>234</v>
      </c>
      <c r="E47" s="2">
        <v>1</v>
      </c>
      <c r="F47" s="2" t="s">
        <v>233</v>
      </c>
      <c r="G47" s="2" t="s">
        <v>686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31.03.2024</v>
      </c>
      <c r="D48" s="2" t="s">
        <v>237</v>
      </c>
      <c r="E48" s="2">
        <v>1</v>
      </c>
      <c r="F48" s="2" t="s">
        <v>212</v>
      </c>
      <c r="G48" s="2" t="s">
        <v>686</v>
      </c>
      <c r="H48" s="2">
        <f>'1-Баланс'!C65</f>
        <v>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31.03.2024</v>
      </c>
      <c r="D49" s="2" t="s">
        <v>246</v>
      </c>
      <c r="E49" s="2">
        <v>1</v>
      </c>
      <c r="F49" s="2" t="s">
        <v>245</v>
      </c>
      <c r="G49" s="2" t="s">
        <v>686</v>
      </c>
      <c r="H49" s="2">
        <f>'1-Баланс'!C68</f>
        <v>25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31.03.2024</v>
      </c>
      <c r="D50" s="2" t="s">
        <v>250</v>
      </c>
      <c r="E50" s="2">
        <v>1</v>
      </c>
      <c r="F50" s="2" t="s">
        <v>249</v>
      </c>
      <c r="G50" s="2" t="s">
        <v>686</v>
      </c>
      <c r="H50" s="2">
        <f>'1-Баланс'!C69</f>
        <v>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31.03.2024</v>
      </c>
      <c r="D51" s="2" t="s">
        <v>253</v>
      </c>
      <c r="E51" s="2">
        <v>1</v>
      </c>
      <c r="F51" s="2" t="s">
        <v>252</v>
      </c>
      <c r="G51" s="2" t="s">
        <v>686</v>
      </c>
      <c r="H51" s="2">
        <f>'1-Баланс'!C70</f>
        <v>7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31.03.2024</v>
      </c>
      <c r="D52" s="2" t="s">
        <v>257</v>
      </c>
      <c r="E52" s="2">
        <v>1</v>
      </c>
      <c r="F52" s="2" t="s">
        <v>256</v>
      </c>
      <c r="G52" s="2" t="s">
        <v>686</v>
      </c>
      <c r="H52" s="2">
        <f>'1-Баланс'!C71</f>
        <v>6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31.03.2024</v>
      </c>
      <c r="D53" s="2" t="s">
        <v>260</v>
      </c>
      <c r="E53" s="2">
        <v>1</v>
      </c>
      <c r="F53" s="2" t="s">
        <v>259</v>
      </c>
      <c r="G53" s="2" t="s">
        <v>686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31.03.2024</v>
      </c>
      <c r="D54" s="2" t="s">
        <v>262</v>
      </c>
      <c r="E54" s="2">
        <v>1</v>
      </c>
      <c r="F54" s="2" t="s">
        <v>261</v>
      </c>
      <c r="G54" s="2" t="s">
        <v>686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31.03.2024</v>
      </c>
      <c r="D55" s="2" t="s">
        <v>266</v>
      </c>
      <c r="E55" s="2">
        <v>1</v>
      </c>
      <c r="F55" s="2" t="s">
        <v>265</v>
      </c>
      <c r="G55" s="2" t="s">
        <v>686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31.03.2024</v>
      </c>
      <c r="D56" s="2" t="s">
        <v>268</v>
      </c>
      <c r="E56" s="2">
        <v>1</v>
      </c>
      <c r="F56" s="2" t="s">
        <v>267</v>
      </c>
      <c r="G56" s="2" t="s">
        <v>686</v>
      </c>
      <c r="H56" s="2">
        <f>'1-Баланс'!C75</f>
        <v>3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31.03.2024</v>
      </c>
      <c r="D57" s="2" t="s">
        <v>270</v>
      </c>
      <c r="E57" s="2">
        <v>1</v>
      </c>
      <c r="F57" s="2" t="s">
        <v>242</v>
      </c>
      <c r="G57" s="2" t="s">
        <v>686</v>
      </c>
      <c r="H57" s="2">
        <f>'1-Баланс'!C76</f>
        <v>42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31.03.2024</v>
      </c>
      <c r="D58" s="2" t="s">
        <v>275</v>
      </c>
      <c r="E58" s="2">
        <v>1</v>
      </c>
      <c r="F58" s="2" t="s">
        <v>274</v>
      </c>
      <c r="G58" s="2" t="s">
        <v>686</v>
      </c>
      <c r="H58" s="2">
        <f>'1-Баланс'!C79</f>
        <v>1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31.03.2024</v>
      </c>
      <c r="D59" s="2" t="s">
        <v>279</v>
      </c>
      <c r="E59" s="2">
        <v>1</v>
      </c>
      <c r="F59" s="2" t="s">
        <v>278</v>
      </c>
      <c r="G59" s="2" t="s">
        <v>686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31.03.2024</v>
      </c>
      <c r="D60" s="2" t="s">
        <v>281</v>
      </c>
      <c r="E60" s="2">
        <v>1</v>
      </c>
      <c r="F60" s="2" t="s">
        <v>280</v>
      </c>
      <c r="G60" s="2" t="s">
        <v>686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31.03.2024</v>
      </c>
      <c r="D61" s="2" t="s">
        <v>283</v>
      </c>
      <c r="E61" s="2">
        <v>1</v>
      </c>
      <c r="F61" s="2" t="s">
        <v>282</v>
      </c>
      <c r="G61" s="2" t="s">
        <v>686</v>
      </c>
      <c r="H61" s="2">
        <f>'1-Баланс'!C82</f>
        <v>1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31.03.2024</v>
      </c>
      <c r="D62" s="2" t="s">
        <v>285</v>
      </c>
      <c r="E62" s="2">
        <v>1</v>
      </c>
      <c r="F62" s="2" t="s">
        <v>284</v>
      </c>
      <c r="G62" s="2" t="s">
        <v>686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31.03.2024</v>
      </c>
      <c r="D63" s="2" t="s">
        <v>286</v>
      </c>
      <c r="E63" s="2">
        <v>1</v>
      </c>
      <c r="F63" s="2" t="s">
        <v>168</v>
      </c>
      <c r="G63" s="2" t="s">
        <v>686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31.03.2024</v>
      </c>
      <c r="D64" s="2" t="s">
        <v>288</v>
      </c>
      <c r="E64" s="2">
        <v>1</v>
      </c>
      <c r="F64" s="2" t="s">
        <v>273</v>
      </c>
      <c r="G64" s="2" t="s">
        <v>686</v>
      </c>
      <c r="H64" s="2">
        <f>'1-Баланс'!C85</f>
        <v>1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31.03.2024</v>
      </c>
      <c r="D65" s="2" t="s">
        <v>291</v>
      </c>
      <c r="E65" s="2">
        <v>1</v>
      </c>
      <c r="F65" s="2" t="s">
        <v>290</v>
      </c>
      <c r="G65" s="2" t="s">
        <v>686</v>
      </c>
      <c r="H65" s="2">
        <f>'1-Баланс'!C88</f>
        <v>1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31.03.2024</v>
      </c>
      <c r="D66" s="2" t="s">
        <v>293</v>
      </c>
      <c r="E66" s="2">
        <v>1</v>
      </c>
      <c r="F66" s="2" t="s">
        <v>292</v>
      </c>
      <c r="G66" s="2" t="s">
        <v>686</v>
      </c>
      <c r="H66" s="2">
        <f>'1-Баланс'!C89</f>
        <v>783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31.03.2024</v>
      </c>
      <c r="D67" s="2" t="s">
        <v>295</v>
      </c>
      <c r="E67" s="2">
        <v>1</v>
      </c>
      <c r="F67" s="2" t="s">
        <v>294</v>
      </c>
      <c r="G67" s="2" t="s">
        <v>686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31.03.2024</v>
      </c>
      <c r="D68" s="2" t="s">
        <v>297</v>
      </c>
      <c r="E68" s="2">
        <v>1</v>
      </c>
      <c r="F68" s="2" t="s">
        <v>296</v>
      </c>
      <c r="G68" s="2" t="s">
        <v>686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31.03.2024</v>
      </c>
      <c r="D69" s="2" t="s">
        <v>299</v>
      </c>
      <c r="E69" s="2">
        <v>1</v>
      </c>
      <c r="F69" s="2" t="s">
        <v>289</v>
      </c>
      <c r="G69" s="2" t="s">
        <v>686</v>
      </c>
      <c r="H69" s="2">
        <f>'1-Баланс'!C92</f>
        <v>784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31.03.2024</v>
      </c>
      <c r="D70" s="2" t="s">
        <v>301</v>
      </c>
      <c r="E70" s="2">
        <v>1</v>
      </c>
      <c r="F70" s="2" t="s">
        <v>300</v>
      </c>
      <c r="G70" s="2" t="s">
        <v>686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31.03.2024</v>
      </c>
      <c r="D71" s="2" t="s">
        <v>303</v>
      </c>
      <c r="E71" s="2">
        <v>1</v>
      </c>
      <c r="F71" s="2" t="s">
        <v>210</v>
      </c>
      <c r="G71" s="2" t="s">
        <v>686</v>
      </c>
      <c r="H71" s="2">
        <f>'1-Баланс'!C94</f>
        <v>830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31.03.2024</v>
      </c>
      <c r="D72" s="2" t="s">
        <v>305</v>
      </c>
      <c r="E72" s="2">
        <v>1</v>
      </c>
      <c r="F72" s="2" t="s">
        <v>304</v>
      </c>
      <c r="G72" s="2" t="s">
        <v>686</v>
      </c>
      <c r="H72" s="2">
        <f>'1-Баланс'!C95</f>
        <v>8619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31.03.2024</v>
      </c>
      <c r="D73" s="2" t="s">
        <v>58</v>
      </c>
      <c r="E73" s="2">
        <v>1</v>
      </c>
      <c r="F73" s="2" t="s">
        <v>57</v>
      </c>
      <c r="G73" s="2" t="s">
        <v>687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31.03.2024</v>
      </c>
      <c r="D74" s="2" t="s">
        <v>62</v>
      </c>
      <c r="E74" s="2">
        <v>1</v>
      </c>
      <c r="F74" s="2" t="s">
        <v>61</v>
      </c>
      <c r="G74" s="2" t="s">
        <v>687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31.03.2024</v>
      </c>
      <c r="D75" s="2" t="s">
        <v>66</v>
      </c>
      <c r="E75" s="2">
        <v>1</v>
      </c>
      <c r="F75" s="2" t="s">
        <v>65</v>
      </c>
      <c r="G75" s="2" t="s">
        <v>687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31.03.2024</v>
      </c>
      <c r="D76" s="2" t="s">
        <v>70</v>
      </c>
      <c r="E76" s="2">
        <v>1</v>
      </c>
      <c r="F76" s="2" t="s">
        <v>69</v>
      </c>
      <c r="G76" s="2" t="s">
        <v>687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31.03.2024</v>
      </c>
      <c r="D77" s="2" t="s">
        <v>74</v>
      </c>
      <c r="E77" s="2">
        <v>1</v>
      </c>
      <c r="F77" s="2" t="s">
        <v>73</v>
      </c>
      <c r="G77" s="2" t="s">
        <v>687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31.03.2024</v>
      </c>
      <c r="D78" s="2" t="s">
        <v>78</v>
      </c>
      <c r="E78" s="2">
        <v>1</v>
      </c>
      <c r="F78" s="2" t="s">
        <v>77</v>
      </c>
      <c r="G78" s="2" t="s">
        <v>687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31.03.2024</v>
      </c>
      <c r="D79" s="2" t="s">
        <v>82</v>
      </c>
      <c r="E79" s="2">
        <v>1</v>
      </c>
      <c r="F79" s="2" t="s">
        <v>54</v>
      </c>
      <c r="G79" s="2" t="s">
        <v>687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31.03.2024</v>
      </c>
      <c r="D80" s="2" t="s">
        <v>89</v>
      </c>
      <c r="E80" s="2">
        <v>1</v>
      </c>
      <c r="F80" s="2" t="s">
        <v>88</v>
      </c>
      <c r="G80" s="2" t="s">
        <v>687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31.03.2024</v>
      </c>
      <c r="D81" s="2" t="s">
        <v>93</v>
      </c>
      <c r="E81" s="2">
        <v>1</v>
      </c>
      <c r="F81" s="2" t="s">
        <v>92</v>
      </c>
      <c r="G81" s="2" t="s">
        <v>687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31.03.2024</v>
      </c>
      <c r="D82" s="2" t="s">
        <v>97</v>
      </c>
      <c r="E82" s="2">
        <v>1</v>
      </c>
      <c r="F82" s="2" t="s">
        <v>96</v>
      </c>
      <c r="G82" s="2" t="s">
        <v>687</v>
      </c>
      <c r="H82" s="2">
        <f>'1-Баланс'!G22</f>
        <v>3666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31.03.2024</v>
      </c>
      <c r="D83" s="2" t="s">
        <v>100</v>
      </c>
      <c r="E83" s="2">
        <v>1</v>
      </c>
      <c r="F83" s="2" t="s">
        <v>99</v>
      </c>
      <c r="G83" s="2" t="s">
        <v>687</v>
      </c>
      <c r="H83" s="2">
        <f>'1-Баланс'!G23</f>
        <v>3085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31.03.2024</v>
      </c>
      <c r="D84" s="2" t="s">
        <v>104</v>
      </c>
      <c r="E84" s="2">
        <v>1</v>
      </c>
      <c r="F84" s="2" t="s">
        <v>103</v>
      </c>
      <c r="G84" s="2" t="s">
        <v>687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31.03.2024</v>
      </c>
      <c r="D85" s="2" t="s">
        <v>108</v>
      </c>
      <c r="E85" s="2">
        <v>1</v>
      </c>
      <c r="F85" s="2" t="s">
        <v>107</v>
      </c>
      <c r="G85" s="2" t="s">
        <v>687</v>
      </c>
      <c r="H85" s="2">
        <f>'1-Баланс'!G25</f>
        <v>581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31.03.2024</v>
      </c>
      <c r="D86" s="2" t="s">
        <v>112</v>
      </c>
      <c r="E86" s="2">
        <v>1</v>
      </c>
      <c r="F86" s="2" t="s">
        <v>85</v>
      </c>
      <c r="G86" s="2" t="s">
        <v>687</v>
      </c>
      <c r="H86" s="2">
        <f>'1-Баланс'!G26</f>
        <v>3773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31.03.2024</v>
      </c>
      <c r="D87" s="2" t="s">
        <v>119</v>
      </c>
      <c r="E87" s="2">
        <v>1</v>
      </c>
      <c r="F87" s="2" t="s">
        <v>118</v>
      </c>
      <c r="G87" s="2" t="s">
        <v>687</v>
      </c>
      <c r="H87" s="2">
        <f>'1-Баланс'!G28</f>
        <v>-2304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31.03.2024</v>
      </c>
      <c r="D88" s="2" t="s">
        <v>121</v>
      </c>
      <c r="E88" s="2">
        <v>1</v>
      </c>
      <c r="F88" s="2" t="s">
        <v>120</v>
      </c>
      <c r="G88" s="2" t="s">
        <v>687</v>
      </c>
      <c r="H88" s="2">
        <f>'1-Баланс'!G29</f>
        <v>1530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31.03.2024</v>
      </c>
      <c r="D89" s="2" t="s">
        <v>124</v>
      </c>
      <c r="E89" s="2">
        <v>1</v>
      </c>
      <c r="F89" s="2" t="s">
        <v>123</v>
      </c>
      <c r="G89" s="2" t="s">
        <v>687</v>
      </c>
      <c r="H89" s="2">
        <f>'1-Баланс'!G30</f>
        <v>-3834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31.03.2024</v>
      </c>
      <c r="D90" s="2" t="s">
        <v>128</v>
      </c>
      <c r="E90" s="2">
        <v>1</v>
      </c>
      <c r="F90" s="2" t="s">
        <v>127</v>
      </c>
      <c r="G90" s="2" t="s">
        <v>687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31.03.2024</v>
      </c>
      <c r="D91" s="2" t="s">
        <v>132</v>
      </c>
      <c r="E91" s="2">
        <v>1</v>
      </c>
      <c r="F91" s="2" t="s">
        <v>131</v>
      </c>
      <c r="G91" s="2" t="s">
        <v>687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31.03.2024</v>
      </c>
      <c r="D92" s="2" t="s">
        <v>136</v>
      </c>
      <c r="E92" s="2">
        <v>1</v>
      </c>
      <c r="F92" s="2" t="s">
        <v>135</v>
      </c>
      <c r="G92" s="2" t="s">
        <v>687</v>
      </c>
      <c r="H92" s="2">
        <f>'1-Баланс'!G33</f>
        <v>-33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31.03.2024</v>
      </c>
      <c r="D93" s="2" t="s">
        <v>139</v>
      </c>
      <c r="E93" s="2">
        <v>1</v>
      </c>
      <c r="F93" s="2" t="s">
        <v>115</v>
      </c>
      <c r="G93" s="2" t="s">
        <v>687</v>
      </c>
      <c r="H93" s="2">
        <f>'1-Баланс'!G34</f>
        <v>-2337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31.03.2024</v>
      </c>
      <c r="D94" s="2" t="s">
        <v>147</v>
      </c>
      <c r="E94" s="2">
        <v>1</v>
      </c>
      <c r="F94" s="2" t="s">
        <v>52</v>
      </c>
      <c r="G94" s="2" t="s">
        <v>687</v>
      </c>
      <c r="H94" s="2">
        <f>'1-Баланс'!G37</f>
        <v>7436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31.03.2024</v>
      </c>
      <c r="D95" s="2" t="s">
        <v>155</v>
      </c>
      <c r="E95" s="2">
        <v>1</v>
      </c>
      <c r="F95" s="2" t="s">
        <v>154</v>
      </c>
      <c r="G95" s="2" t="s">
        <v>687</v>
      </c>
      <c r="H95" s="2">
        <f>'1-Баланс'!G40</f>
        <v>0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31.03.2024</v>
      </c>
      <c r="D96" s="2" t="s">
        <v>167</v>
      </c>
      <c r="E96" s="2">
        <v>1</v>
      </c>
      <c r="F96" s="2" t="s">
        <v>166</v>
      </c>
      <c r="G96" s="2" t="s">
        <v>687</v>
      </c>
      <c r="H96" s="2">
        <f>'1-Баланс'!G44</f>
        <v>756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31.03.2024</v>
      </c>
      <c r="D97" s="2" t="s">
        <v>171</v>
      </c>
      <c r="E97" s="2">
        <v>1</v>
      </c>
      <c r="F97" s="2" t="s">
        <v>170</v>
      </c>
      <c r="G97" s="2" t="s">
        <v>687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31.03.2024</v>
      </c>
      <c r="D98" s="2" t="s">
        <v>175</v>
      </c>
      <c r="E98" s="2">
        <v>1</v>
      </c>
      <c r="F98" s="2" t="s">
        <v>174</v>
      </c>
      <c r="G98" s="2" t="s">
        <v>687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31.03.2024</v>
      </c>
      <c r="D99" s="2" t="s">
        <v>178</v>
      </c>
      <c r="E99" s="2">
        <v>1</v>
      </c>
      <c r="F99" s="2" t="s">
        <v>177</v>
      </c>
      <c r="G99" s="2" t="s">
        <v>687</v>
      </c>
      <c r="H99" s="2">
        <f>'1-Баланс'!G47</f>
        <v>86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31.03.2024</v>
      </c>
      <c r="D100" s="2" t="s">
        <v>182</v>
      </c>
      <c r="E100" s="2">
        <v>1</v>
      </c>
      <c r="F100" s="2" t="s">
        <v>181</v>
      </c>
      <c r="G100" s="2" t="s">
        <v>687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31.03.2024</v>
      </c>
      <c r="D101" s="2" t="s">
        <v>186</v>
      </c>
      <c r="E101" s="2">
        <v>1</v>
      </c>
      <c r="F101" s="2" t="s">
        <v>185</v>
      </c>
      <c r="G101" s="2" t="s">
        <v>687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31.03.2024</v>
      </c>
      <c r="D102" s="2" t="s">
        <v>189</v>
      </c>
      <c r="E102" s="2">
        <v>1</v>
      </c>
      <c r="F102" s="2" t="s">
        <v>163</v>
      </c>
      <c r="G102" s="2" t="s">
        <v>687</v>
      </c>
      <c r="H102" s="2">
        <f>'1-Баланс'!G50</f>
        <v>842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31.03.2024</v>
      </c>
      <c r="D103" s="2" t="s">
        <v>194</v>
      </c>
      <c r="E103" s="2">
        <v>1</v>
      </c>
      <c r="F103" s="2" t="s">
        <v>193</v>
      </c>
      <c r="G103" s="2" t="s">
        <v>687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31.03.2024</v>
      </c>
      <c r="D104" s="2" t="s">
        <v>197</v>
      </c>
      <c r="E104" s="2">
        <v>1</v>
      </c>
      <c r="F104" s="2" t="s">
        <v>196</v>
      </c>
      <c r="G104" s="2" t="s">
        <v>687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31.03.2024</v>
      </c>
      <c r="D105" s="2" t="s">
        <v>201</v>
      </c>
      <c r="E105" s="2">
        <v>1</v>
      </c>
      <c r="F105" s="2" t="s">
        <v>200</v>
      </c>
      <c r="G105" s="2" t="s">
        <v>687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31.03.2024</v>
      </c>
      <c r="D106" s="2" t="s">
        <v>205</v>
      </c>
      <c r="E106" s="2">
        <v>1</v>
      </c>
      <c r="F106" s="2" t="s">
        <v>204</v>
      </c>
      <c r="G106" s="2" t="s">
        <v>687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31.03.2024</v>
      </c>
      <c r="D107" s="2" t="s">
        <v>209</v>
      </c>
      <c r="E107" s="2">
        <v>1</v>
      </c>
      <c r="F107" s="2" t="s">
        <v>160</v>
      </c>
      <c r="G107" s="2" t="s">
        <v>687</v>
      </c>
      <c r="H107" s="2">
        <f>'1-Баланс'!G56</f>
        <v>842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31.03.2024</v>
      </c>
      <c r="D108" s="2" t="s">
        <v>216</v>
      </c>
      <c r="E108" s="2">
        <v>1</v>
      </c>
      <c r="F108" s="2" t="s">
        <v>215</v>
      </c>
      <c r="G108" s="2" t="s">
        <v>687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31.03.2024</v>
      </c>
      <c r="D109" s="2" t="s">
        <v>220</v>
      </c>
      <c r="E109" s="2">
        <v>1</v>
      </c>
      <c r="F109" s="2" t="s">
        <v>219</v>
      </c>
      <c r="G109" s="2" t="s">
        <v>687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31.03.2024</v>
      </c>
      <c r="D110" s="2" t="s">
        <v>224</v>
      </c>
      <c r="E110" s="2">
        <v>1</v>
      </c>
      <c r="F110" s="2" t="s">
        <v>223</v>
      </c>
      <c r="G110" s="2" t="s">
        <v>687</v>
      </c>
      <c r="H110" s="2">
        <f>'1-Баланс'!G61</f>
        <v>334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31.03.2024</v>
      </c>
      <c r="D111" s="2" t="s">
        <v>228</v>
      </c>
      <c r="E111" s="2">
        <v>1</v>
      </c>
      <c r="F111" s="2" t="s">
        <v>227</v>
      </c>
      <c r="G111" s="2" t="s">
        <v>687</v>
      </c>
      <c r="H111" s="2">
        <f>'1-Баланс'!G62</f>
        <v>304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31.03.2024</v>
      </c>
      <c r="D112" s="2" t="s">
        <v>232</v>
      </c>
      <c r="E112" s="2">
        <v>1</v>
      </c>
      <c r="F112" s="2" t="s">
        <v>231</v>
      </c>
      <c r="G112" s="2" t="s">
        <v>687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31.03.2024</v>
      </c>
      <c r="D113" s="2" t="s">
        <v>236</v>
      </c>
      <c r="E113" s="2">
        <v>1</v>
      </c>
      <c r="F113" s="2" t="s">
        <v>235</v>
      </c>
      <c r="G113" s="2" t="s">
        <v>687</v>
      </c>
      <c r="H113" s="2">
        <f>'1-Баланс'!G64</f>
        <v>1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31.03.2024</v>
      </c>
      <c r="D114" s="2" t="s">
        <v>239</v>
      </c>
      <c r="E114" s="2">
        <v>1</v>
      </c>
      <c r="F114" s="2" t="s">
        <v>238</v>
      </c>
      <c r="G114" s="2" t="s">
        <v>687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31.03.2024</v>
      </c>
      <c r="D115" s="2" t="s">
        <v>241</v>
      </c>
      <c r="E115" s="2">
        <v>1</v>
      </c>
      <c r="F115" s="2" t="s">
        <v>240</v>
      </c>
      <c r="G115" s="2" t="s">
        <v>687</v>
      </c>
      <c r="H115" s="2">
        <f>'1-Баланс'!G66</f>
        <v>9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31.03.2024</v>
      </c>
      <c r="D116" s="2" t="s">
        <v>244</v>
      </c>
      <c r="E116" s="2">
        <v>1</v>
      </c>
      <c r="F116" s="2" t="s">
        <v>243</v>
      </c>
      <c r="G116" s="2" t="s">
        <v>687</v>
      </c>
      <c r="H116" s="2">
        <f>'1-Баланс'!G67</f>
        <v>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31.03.2024</v>
      </c>
      <c r="D117" s="2" t="s">
        <v>248</v>
      </c>
      <c r="E117" s="2">
        <v>1</v>
      </c>
      <c r="F117" s="2" t="s">
        <v>247</v>
      </c>
      <c r="G117" s="2" t="s">
        <v>687</v>
      </c>
      <c r="H117" s="2">
        <f>'1-Баланс'!G68</f>
        <v>20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31.03.2024</v>
      </c>
      <c r="D118" s="2" t="s">
        <v>251</v>
      </c>
      <c r="E118" s="2">
        <v>1</v>
      </c>
      <c r="F118" s="2" t="s">
        <v>113</v>
      </c>
      <c r="G118" s="2" t="s">
        <v>687</v>
      </c>
      <c r="H118" s="2">
        <f>'1-Баланс'!G69</f>
        <v>7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31.03.2024</v>
      </c>
      <c r="D119" s="2" t="s">
        <v>255</v>
      </c>
      <c r="E119" s="2">
        <v>1</v>
      </c>
      <c r="F119" s="2" t="s">
        <v>254</v>
      </c>
      <c r="G119" s="2" t="s">
        <v>687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31.03.2024</v>
      </c>
      <c r="D120" s="2" t="s">
        <v>258</v>
      </c>
      <c r="E120" s="2">
        <v>1</v>
      </c>
      <c r="F120" s="2" t="s">
        <v>163</v>
      </c>
      <c r="G120" s="2" t="s">
        <v>687</v>
      </c>
      <c r="H120" s="2">
        <f>'1-Баланс'!G71</f>
        <v>341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31.03.2024</v>
      </c>
      <c r="D121" s="2" t="s">
        <v>264</v>
      </c>
      <c r="E121" s="2">
        <v>1</v>
      </c>
      <c r="F121" s="2" t="s">
        <v>263</v>
      </c>
      <c r="G121" s="2" t="s">
        <v>687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31.03.2024</v>
      </c>
      <c r="D122" s="2" t="s">
        <v>269</v>
      </c>
      <c r="E122" s="2">
        <v>1</v>
      </c>
      <c r="F122" s="2" t="s">
        <v>196</v>
      </c>
      <c r="G122" s="2" t="s">
        <v>687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31.03.2024</v>
      </c>
      <c r="D123" s="2" t="s">
        <v>272</v>
      </c>
      <c r="E123" s="2">
        <v>1</v>
      </c>
      <c r="F123" s="2" t="s">
        <v>271</v>
      </c>
      <c r="G123" s="2" t="s">
        <v>687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31.03.2024</v>
      </c>
      <c r="D124" s="2" t="s">
        <v>277</v>
      </c>
      <c r="E124" s="2">
        <v>1</v>
      </c>
      <c r="F124" s="2" t="s">
        <v>211</v>
      </c>
      <c r="G124" s="2" t="s">
        <v>687</v>
      </c>
      <c r="H124" s="2">
        <f>'1-Баланс'!G79</f>
        <v>341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31.03.2024</v>
      </c>
      <c r="D125" s="2" t="s">
        <v>307</v>
      </c>
      <c r="E125" s="2">
        <v>1</v>
      </c>
      <c r="F125" s="2" t="s">
        <v>688</v>
      </c>
      <c r="G125" s="2" t="s">
        <v>687</v>
      </c>
      <c r="H125" s="2">
        <f>'1-Баланс'!G95</f>
        <v>8619</v>
      </c>
    </row>
    <row r="126" spans="3:6" s="1" customFormat="1" ht="15.75">
      <c r="C126" s="5"/>
      <c r="F126" s="6" t="s">
        <v>689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31.03.2024</v>
      </c>
      <c r="D127" s="2" t="s">
        <v>320</v>
      </c>
      <c r="E127" s="2">
        <v>1</v>
      </c>
      <c r="F127" s="2" t="s">
        <v>319</v>
      </c>
      <c r="G127" s="2" t="s">
        <v>690</v>
      </c>
      <c r="H127" s="9">
        <f>'2-Отчет за доходите'!C12</f>
        <v>4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31.03.2024</v>
      </c>
      <c r="D128" s="2" t="s">
        <v>324</v>
      </c>
      <c r="E128" s="2">
        <v>1</v>
      </c>
      <c r="F128" s="2" t="s">
        <v>323</v>
      </c>
      <c r="G128" s="2" t="s">
        <v>690</v>
      </c>
      <c r="H128" s="9">
        <f>'2-Отчет за доходите'!C13</f>
        <v>36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31.03.2024</v>
      </c>
      <c r="D129" s="2" t="s">
        <v>328</v>
      </c>
      <c r="E129" s="2">
        <v>1</v>
      </c>
      <c r="F129" s="2" t="s">
        <v>327</v>
      </c>
      <c r="G129" s="2" t="s">
        <v>690</v>
      </c>
      <c r="H129" s="9">
        <f>'2-Отчет за доходите'!C14</f>
        <v>1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31.03.2024</v>
      </c>
      <c r="D130" s="2" t="s">
        <v>332</v>
      </c>
      <c r="E130" s="2">
        <v>1</v>
      </c>
      <c r="F130" s="2" t="s">
        <v>331</v>
      </c>
      <c r="G130" s="2" t="s">
        <v>690</v>
      </c>
      <c r="H130" s="9">
        <f>'2-Отчет за доходите'!C15</f>
        <v>1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31.03.2024</v>
      </c>
      <c r="D131" s="2" t="s">
        <v>335</v>
      </c>
      <c r="E131" s="2">
        <v>1</v>
      </c>
      <c r="F131" s="2" t="s">
        <v>334</v>
      </c>
      <c r="G131" s="2" t="s">
        <v>690</v>
      </c>
      <c r="H131" s="9">
        <f>'2-Отчет за доходите'!C16</f>
        <v>0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31.03.2024</v>
      </c>
      <c r="D132" s="2" t="s">
        <v>338</v>
      </c>
      <c r="E132" s="2">
        <v>1</v>
      </c>
      <c r="F132" s="2" t="s">
        <v>337</v>
      </c>
      <c r="G132" s="2" t="s">
        <v>690</v>
      </c>
      <c r="H132" s="9">
        <f>'2-Отчет за доходите'!C17</f>
        <v>1085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31.03.2024</v>
      </c>
      <c r="D133" s="2" t="s">
        <v>340</v>
      </c>
      <c r="E133" s="2">
        <v>1</v>
      </c>
      <c r="F133" s="2" t="s">
        <v>339</v>
      </c>
      <c r="G133" s="2" t="s">
        <v>690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31.03.2024</v>
      </c>
      <c r="D134" s="2" t="s">
        <v>344</v>
      </c>
      <c r="E134" s="2">
        <v>1</v>
      </c>
      <c r="F134" s="2" t="s">
        <v>343</v>
      </c>
      <c r="G134" s="2" t="s">
        <v>690</v>
      </c>
      <c r="H134" s="9">
        <f>'2-Отчет за доходите'!C19</f>
        <v>0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31.03.2024</v>
      </c>
      <c r="D135" s="2" t="s">
        <v>348</v>
      </c>
      <c r="E135" s="2">
        <v>1</v>
      </c>
      <c r="F135" s="2" t="s">
        <v>347</v>
      </c>
      <c r="G135" s="2" t="s">
        <v>690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31.03.2024</v>
      </c>
      <c r="D136" s="2" t="s">
        <v>350</v>
      </c>
      <c r="E136" s="2">
        <v>1</v>
      </c>
      <c r="F136" s="2" t="s">
        <v>349</v>
      </c>
      <c r="G136" s="2" t="s">
        <v>690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31.03.2024</v>
      </c>
      <c r="D137" s="2" t="s">
        <v>352</v>
      </c>
      <c r="E137" s="2">
        <v>1</v>
      </c>
      <c r="F137" s="2" t="s">
        <v>317</v>
      </c>
      <c r="G137" s="2" t="s">
        <v>690</v>
      </c>
      <c r="H137" s="9">
        <f>'2-Отчет за доходите'!C22</f>
        <v>1127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31.03.2024</v>
      </c>
      <c r="D138" s="2" t="s">
        <v>361</v>
      </c>
      <c r="E138" s="2">
        <v>1</v>
      </c>
      <c r="F138" s="2" t="s">
        <v>360</v>
      </c>
      <c r="G138" s="2" t="s">
        <v>690</v>
      </c>
      <c r="H138" s="9">
        <f>'2-Отчет за доходите'!C25</f>
        <v>7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31.03.2024</v>
      </c>
      <c r="D139" s="2" t="s">
        <v>365</v>
      </c>
      <c r="E139" s="2">
        <v>1</v>
      </c>
      <c r="F139" s="2" t="s">
        <v>364</v>
      </c>
      <c r="G139" s="2" t="s">
        <v>690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31.03.2024</v>
      </c>
      <c r="D140" s="2" t="s">
        <v>369</v>
      </c>
      <c r="E140" s="2">
        <v>1</v>
      </c>
      <c r="F140" s="2" t="s">
        <v>368</v>
      </c>
      <c r="G140" s="2" t="s">
        <v>690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31.03.2024</v>
      </c>
      <c r="D141" s="2" t="s">
        <v>371</v>
      </c>
      <c r="E141" s="2">
        <v>1</v>
      </c>
      <c r="F141" s="2" t="s">
        <v>113</v>
      </c>
      <c r="G141" s="2" t="s">
        <v>690</v>
      </c>
      <c r="H141" s="9">
        <f>'2-Отчет за доходите'!C28</f>
        <v>0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31.03.2024</v>
      </c>
      <c r="D142" s="2" t="s">
        <v>372</v>
      </c>
      <c r="E142" s="2">
        <v>1</v>
      </c>
      <c r="F142" s="2" t="s">
        <v>357</v>
      </c>
      <c r="G142" s="2" t="s">
        <v>690</v>
      </c>
      <c r="H142" s="9">
        <f>'2-Отчет за доходите'!C29</f>
        <v>7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31.03.2024</v>
      </c>
      <c r="D143" s="2" t="s">
        <v>374</v>
      </c>
      <c r="E143" s="2">
        <v>1</v>
      </c>
      <c r="F143" s="2" t="s">
        <v>373</v>
      </c>
      <c r="G143" s="2" t="s">
        <v>690</v>
      </c>
      <c r="H143" s="9">
        <f>'2-Отчет за доходите'!C31</f>
        <v>1134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31.03.2024</v>
      </c>
      <c r="D144" s="2" t="s">
        <v>378</v>
      </c>
      <c r="E144" s="2">
        <v>1</v>
      </c>
      <c r="F144" s="2" t="s">
        <v>377</v>
      </c>
      <c r="G144" s="2" t="s">
        <v>690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31.03.2024</v>
      </c>
      <c r="D145" s="2" t="s">
        <v>382</v>
      </c>
      <c r="E145" s="2">
        <v>1</v>
      </c>
      <c r="F145" s="2" t="s">
        <v>381</v>
      </c>
      <c r="G145" s="2" t="s">
        <v>690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31.03.2024</v>
      </c>
      <c r="D146" s="2" t="s">
        <v>386</v>
      </c>
      <c r="E146" s="2">
        <v>1</v>
      </c>
      <c r="F146" s="2" t="s">
        <v>385</v>
      </c>
      <c r="G146" s="2" t="s">
        <v>690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31.03.2024</v>
      </c>
      <c r="D147" s="2" t="s">
        <v>390</v>
      </c>
      <c r="E147" s="2">
        <v>1</v>
      </c>
      <c r="F147" s="2" t="s">
        <v>389</v>
      </c>
      <c r="G147" s="2" t="s">
        <v>690</v>
      </c>
      <c r="H147" s="9">
        <f>'2-Отчет за доходите'!C36</f>
        <v>1134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31.03.2024</v>
      </c>
      <c r="D148" s="2" t="s">
        <v>394</v>
      </c>
      <c r="E148" s="2">
        <v>1</v>
      </c>
      <c r="F148" s="2" t="s">
        <v>393</v>
      </c>
      <c r="G148" s="2" t="s">
        <v>690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31.03.2024</v>
      </c>
      <c r="D149" s="2" t="s">
        <v>398</v>
      </c>
      <c r="E149" s="2">
        <v>1</v>
      </c>
      <c r="F149" s="2" t="s">
        <v>397</v>
      </c>
      <c r="G149" s="2" t="s">
        <v>690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31.03.2024</v>
      </c>
      <c r="D150" s="2" t="s">
        <v>400</v>
      </c>
      <c r="E150" s="2">
        <v>1</v>
      </c>
      <c r="F150" s="2" t="s">
        <v>399</v>
      </c>
      <c r="G150" s="2" t="s">
        <v>690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31.03.2024</v>
      </c>
      <c r="D151" s="2" t="s">
        <v>402</v>
      </c>
      <c r="E151" s="2">
        <v>1</v>
      </c>
      <c r="F151" s="2" t="s">
        <v>401</v>
      </c>
      <c r="G151" s="2" t="s">
        <v>690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31.03.2024</v>
      </c>
      <c r="D152" s="2" t="s">
        <v>404</v>
      </c>
      <c r="E152" s="2">
        <v>1</v>
      </c>
      <c r="F152" s="2" t="s">
        <v>403</v>
      </c>
      <c r="G152" s="2" t="s">
        <v>690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31.03.2024</v>
      </c>
      <c r="D153" s="2" t="s">
        <v>406</v>
      </c>
      <c r="E153" s="2">
        <v>1</v>
      </c>
      <c r="F153" s="2" t="s">
        <v>405</v>
      </c>
      <c r="G153" s="2" t="s">
        <v>690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31.03.2024</v>
      </c>
      <c r="D154" s="2" t="s">
        <v>410</v>
      </c>
      <c r="E154" s="2">
        <v>1</v>
      </c>
      <c r="F154" s="2" t="s">
        <v>409</v>
      </c>
      <c r="G154" s="2" t="s">
        <v>690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31.03.2024</v>
      </c>
      <c r="D155" s="2" t="s">
        <v>413</v>
      </c>
      <c r="E155" s="2">
        <v>1</v>
      </c>
      <c r="F155" s="2" t="s">
        <v>412</v>
      </c>
      <c r="G155" s="2" t="s">
        <v>690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31.03.2024</v>
      </c>
      <c r="D156" s="2" t="s">
        <v>417</v>
      </c>
      <c r="E156" s="2">
        <v>1</v>
      </c>
      <c r="F156" s="2" t="s">
        <v>416</v>
      </c>
      <c r="G156" s="2" t="s">
        <v>690</v>
      </c>
      <c r="H156" s="9">
        <f>'2-Отчет за доходите'!C45</f>
        <v>1134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31.03.2024</v>
      </c>
      <c r="D157" s="2" t="s">
        <v>322</v>
      </c>
      <c r="E157" s="2">
        <v>1</v>
      </c>
      <c r="F157" s="2" t="s">
        <v>321</v>
      </c>
      <c r="G157" s="2" t="s">
        <v>691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31.03.2024</v>
      </c>
      <c r="D158" s="2" t="s">
        <v>326</v>
      </c>
      <c r="E158" s="2">
        <v>1</v>
      </c>
      <c r="F158" s="2" t="s">
        <v>325</v>
      </c>
      <c r="G158" s="2" t="s">
        <v>691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31.03.2024</v>
      </c>
      <c r="D159" s="2" t="s">
        <v>330</v>
      </c>
      <c r="E159" s="2">
        <v>1</v>
      </c>
      <c r="F159" s="2" t="s">
        <v>329</v>
      </c>
      <c r="G159" s="2" t="s">
        <v>691</v>
      </c>
      <c r="H159" s="2">
        <f>'2-Отчет за доходите'!G14</f>
        <v>15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31.03.2024</v>
      </c>
      <c r="D160" s="2" t="s">
        <v>333</v>
      </c>
      <c r="E160" s="2">
        <v>1</v>
      </c>
      <c r="F160" s="2" t="s">
        <v>113</v>
      </c>
      <c r="G160" s="2" t="s">
        <v>691</v>
      </c>
      <c r="H160" s="2">
        <f>'2-Отчет за доходите'!G15</f>
        <v>1086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31.03.2024</v>
      </c>
      <c r="D161" s="2" t="s">
        <v>336</v>
      </c>
      <c r="E161" s="2">
        <v>1</v>
      </c>
      <c r="F161" s="2" t="s">
        <v>318</v>
      </c>
      <c r="G161" s="2" t="s">
        <v>691</v>
      </c>
      <c r="H161" s="2">
        <f>'2-Отчет за доходите'!G16</f>
        <v>1101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31.03.2024</v>
      </c>
      <c r="D162" s="2" t="s">
        <v>342</v>
      </c>
      <c r="E162" s="2">
        <v>1</v>
      </c>
      <c r="F162" s="2" t="s">
        <v>341</v>
      </c>
      <c r="G162" s="2" t="s">
        <v>691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31.03.2024</v>
      </c>
      <c r="D163" s="2" t="s">
        <v>346</v>
      </c>
      <c r="E163" s="2">
        <v>1</v>
      </c>
      <c r="F163" s="2" t="s">
        <v>345</v>
      </c>
      <c r="G163" s="2" t="s">
        <v>691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31.03.2024</v>
      </c>
      <c r="D164" s="2" t="s">
        <v>354</v>
      </c>
      <c r="E164" s="2">
        <v>1</v>
      </c>
      <c r="F164" s="2" t="s">
        <v>353</v>
      </c>
      <c r="G164" s="2" t="s">
        <v>691</v>
      </c>
      <c r="H164" s="2">
        <f>'2-Отчет за доходите'!G22</f>
        <v>0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31.03.2024</v>
      </c>
      <c r="D165" s="2" t="s">
        <v>356</v>
      </c>
      <c r="E165" s="2">
        <v>1</v>
      </c>
      <c r="F165" s="2" t="s">
        <v>355</v>
      </c>
      <c r="G165" s="2" t="s">
        <v>691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31.03.2024</v>
      </c>
      <c r="D166" s="2" t="s">
        <v>359</v>
      </c>
      <c r="E166" s="2">
        <v>1</v>
      </c>
      <c r="F166" s="2" t="s">
        <v>358</v>
      </c>
      <c r="G166" s="2" t="s">
        <v>691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31.03.2024</v>
      </c>
      <c r="D167" s="2" t="s">
        <v>363</v>
      </c>
      <c r="E167" s="2">
        <v>1</v>
      </c>
      <c r="F167" s="2" t="s">
        <v>362</v>
      </c>
      <c r="G167" s="2" t="s">
        <v>691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31.03.2024</v>
      </c>
      <c r="D168" s="2" t="s">
        <v>367</v>
      </c>
      <c r="E168" s="2">
        <v>1</v>
      </c>
      <c r="F168" s="2" t="s">
        <v>366</v>
      </c>
      <c r="G168" s="2" t="s">
        <v>691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31.03.2024</v>
      </c>
      <c r="D169" s="2" t="s">
        <v>370</v>
      </c>
      <c r="E169" s="2">
        <v>1</v>
      </c>
      <c r="F169" s="2" t="s">
        <v>351</v>
      </c>
      <c r="G169" s="2" t="s">
        <v>691</v>
      </c>
      <c r="H169" s="2">
        <f>'2-Отчет за доходите'!G27</f>
        <v>0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31.03.2024</v>
      </c>
      <c r="D170" s="2" t="s">
        <v>376</v>
      </c>
      <c r="E170" s="2">
        <v>1</v>
      </c>
      <c r="F170" s="2" t="s">
        <v>375</v>
      </c>
      <c r="G170" s="2" t="s">
        <v>691</v>
      </c>
      <c r="H170" s="2">
        <f>'2-Отчет за доходите'!G31</f>
        <v>1101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31.03.2024</v>
      </c>
      <c r="D171" s="2" t="s">
        <v>380</v>
      </c>
      <c r="E171" s="2">
        <v>1</v>
      </c>
      <c r="F171" s="2" t="s">
        <v>379</v>
      </c>
      <c r="G171" s="2" t="s">
        <v>691</v>
      </c>
      <c r="H171" s="2">
        <f>'2-Отчет за доходите'!G33</f>
        <v>33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31.03.2024</v>
      </c>
      <c r="D172" s="2" t="s">
        <v>384</v>
      </c>
      <c r="E172" s="2">
        <v>1</v>
      </c>
      <c r="F172" s="2" t="s">
        <v>383</v>
      </c>
      <c r="G172" s="2" t="s">
        <v>691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31.03.2024</v>
      </c>
      <c r="D173" s="2" t="s">
        <v>388</v>
      </c>
      <c r="E173" s="2">
        <v>1</v>
      </c>
      <c r="F173" s="2" t="s">
        <v>387</v>
      </c>
      <c r="G173" s="2" t="s">
        <v>691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31.03.2024</v>
      </c>
      <c r="D174" s="2" t="s">
        <v>392</v>
      </c>
      <c r="E174" s="2">
        <v>1</v>
      </c>
      <c r="F174" s="2" t="s">
        <v>391</v>
      </c>
      <c r="G174" s="2" t="s">
        <v>691</v>
      </c>
      <c r="H174" s="2">
        <f>'2-Отчет за доходите'!G36</f>
        <v>1101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31.03.2024</v>
      </c>
      <c r="D175" s="2" t="s">
        <v>396</v>
      </c>
      <c r="E175" s="2">
        <v>1</v>
      </c>
      <c r="F175" s="2" t="s">
        <v>395</v>
      </c>
      <c r="G175" s="2" t="s">
        <v>691</v>
      </c>
      <c r="H175" s="2">
        <f>'2-Отчет за доходите'!G37</f>
        <v>33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31.03.2024</v>
      </c>
      <c r="D176" s="2" t="s">
        <v>408</v>
      </c>
      <c r="E176" s="2">
        <v>1</v>
      </c>
      <c r="F176" s="2" t="s">
        <v>407</v>
      </c>
      <c r="G176" s="2" t="s">
        <v>691</v>
      </c>
      <c r="H176" s="2">
        <f>'2-Отчет за доходите'!G42</f>
        <v>33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31.03.2024</v>
      </c>
      <c r="D177" s="2" t="s">
        <v>411</v>
      </c>
      <c r="E177" s="2">
        <v>1</v>
      </c>
      <c r="F177" s="2" t="s">
        <v>409</v>
      </c>
      <c r="G177" s="2" t="s">
        <v>691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31.03.2024</v>
      </c>
      <c r="D178" s="2" t="s">
        <v>415</v>
      </c>
      <c r="E178" s="2">
        <v>1</v>
      </c>
      <c r="F178" s="2" t="s">
        <v>414</v>
      </c>
      <c r="G178" s="2" t="s">
        <v>691</v>
      </c>
      <c r="H178" s="2">
        <f>'2-Отчет за доходите'!G44</f>
        <v>33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31.03.2024</v>
      </c>
      <c r="D179" s="2" t="s">
        <v>419</v>
      </c>
      <c r="E179" s="2">
        <v>1</v>
      </c>
      <c r="F179" s="2" t="s">
        <v>418</v>
      </c>
      <c r="G179" s="2" t="s">
        <v>691</v>
      </c>
      <c r="H179" s="2">
        <f>'2-Отчет за доходите'!G45</f>
        <v>1134</v>
      </c>
    </row>
    <row r="180" spans="3:6" s="1" customFormat="1" ht="15.75">
      <c r="C180" s="5"/>
      <c r="F180" s="6" t="s">
        <v>692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31.03.2024</v>
      </c>
      <c r="D181" s="2" t="s">
        <v>425</v>
      </c>
      <c r="E181" s="2">
        <v>1</v>
      </c>
      <c r="F181" s="2" t="s">
        <v>424</v>
      </c>
      <c r="G181" s="2" t="s">
        <v>693</v>
      </c>
      <c r="H181" s="9">
        <f>'3-Отчет за паричния поток'!C11</f>
        <v>5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31.03.2024</v>
      </c>
      <c r="D182" s="2" t="s">
        <v>427</v>
      </c>
      <c r="E182" s="2">
        <v>1</v>
      </c>
      <c r="F182" s="2" t="s">
        <v>426</v>
      </c>
      <c r="G182" s="2" t="s">
        <v>693</v>
      </c>
      <c r="H182" s="9">
        <f>'3-Отчет за паричния поток'!C12</f>
        <v>-281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31.03.2024</v>
      </c>
      <c r="D183" s="2" t="s">
        <v>429</v>
      </c>
      <c r="E183" s="2">
        <v>1</v>
      </c>
      <c r="F183" s="2" t="s">
        <v>428</v>
      </c>
      <c r="G183" s="2" t="s">
        <v>693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31.03.2024</v>
      </c>
      <c r="D184" s="2" t="s">
        <v>431</v>
      </c>
      <c r="E184" s="2">
        <v>1</v>
      </c>
      <c r="F184" s="2" t="s">
        <v>430</v>
      </c>
      <c r="G184" s="2" t="s">
        <v>693</v>
      </c>
      <c r="H184" s="9">
        <f>'3-Отчет за паричния поток'!C14</f>
        <v>-1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31.03.2024</v>
      </c>
      <c r="D185" s="2" t="s">
        <v>433</v>
      </c>
      <c r="E185" s="2">
        <v>1</v>
      </c>
      <c r="F185" s="2" t="s">
        <v>432</v>
      </c>
      <c r="G185" s="2" t="s">
        <v>693</v>
      </c>
      <c r="H185" s="9">
        <f>'3-Отчет за паричния поток'!C15</f>
        <v>-8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31.03.2024</v>
      </c>
      <c r="D186" s="2" t="s">
        <v>435</v>
      </c>
      <c r="E186" s="2">
        <v>1</v>
      </c>
      <c r="F186" s="2" t="s">
        <v>434</v>
      </c>
      <c r="G186" s="2" t="s">
        <v>693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31.03.2024</v>
      </c>
      <c r="D187" s="2" t="s">
        <v>437</v>
      </c>
      <c r="E187" s="2">
        <v>1</v>
      </c>
      <c r="F187" s="2" t="s">
        <v>436</v>
      </c>
      <c r="G187" s="2" t="s">
        <v>693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31.03.2024</v>
      </c>
      <c r="D188" s="2" t="s">
        <v>439</v>
      </c>
      <c r="E188" s="2">
        <v>1</v>
      </c>
      <c r="F188" s="2" t="s">
        <v>438</v>
      </c>
      <c r="G188" s="2" t="s">
        <v>693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31.03.2024</v>
      </c>
      <c r="D189" s="2" t="s">
        <v>441</v>
      </c>
      <c r="E189" s="2">
        <v>1</v>
      </c>
      <c r="F189" s="2" t="s">
        <v>440</v>
      </c>
      <c r="G189" s="2" t="s">
        <v>693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31.03.2024</v>
      </c>
      <c r="D190" s="2" t="s">
        <v>443</v>
      </c>
      <c r="E190" s="2">
        <v>1</v>
      </c>
      <c r="F190" s="2" t="s">
        <v>442</v>
      </c>
      <c r="G190" s="2" t="s">
        <v>693</v>
      </c>
      <c r="H190" s="9">
        <f>'3-Отчет за паричния поток'!C20</f>
        <v>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31.03.2024</v>
      </c>
      <c r="D191" s="2" t="s">
        <v>445</v>
      </c>
      <c r="E191" s="2">
        <v>1</v>
      </c>
      <c r="F191" s="2" t="s">
        <v>444</v>
      </c>
      <c r="G191" s="2" t="s">
        <v>693</v>
      </c>
      <c r="H191" s="9">
        <f>'3-Отчет за паричния поток'!C21</f>
        <v>-284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31.03.2024</v>
      </c>
      <c r="D192" s="2" t="s">
        <v>448</v>
      </c>
      <c r="E192" s="2">
        <v>1</v>
      </c>
      <c r="F192" s="2" t="s">
        <v>447</v>
      </c>
      <c r="G192" s="2" t="s">
        <v>694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31.03.2024</v>
      </c>
      <c r="D193" s="2" t="s">
        <v>450</v>
      </c>
      <c r="E193" s="2">
        <v>1</v>
      </c>
      <c r="F193" s="2" t="s">
        <v>449</v>
      </c>
      <c r="G193" s="2" t="s">
        <v>694</v>
      </c>
      <c r="H193" s="9">
        <f>'3-Отчет за паричния поток'!C24</f>
        <v>1136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31.03.2024</v>
      </c>
      <c r="D194" s="2" t="s">
        <v>452</v>
      </c>
      <c r="E194" s="2">
        <v>1</v>
      </c>
      <c r="F194" s="2" t="s">
        <v>451</v>
      </c>
      <c r="G194" s="2" t="s">
        <v>694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31.03.2024</v>
      </c>
      <c r="D195" s="2" t="s">
        <v>454</v>
      </c>
      <c r="E195" s="2">
        <v>1</v>
      </c>
      <c r="F195" s="2" t="s">
        <v>453</v>
      </c>
      <c r="G195" s="2" t="s">
        <v>694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31.03.2024</v>
      </c>
      <c r="D196" s="2" t="s">
        <v>456</v>
      </c>
      <c r="E196" s="2">
        <v>1</v>
      </c>
      <c r="F196" s="2" t="s">
        <v>455</v>
      </c>
      <c r="G196" s="2" t="s">
        <v>694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31.03.2024</v>
      </c>
      <c r="D197" s="2" t="s">
        <v>458</v>
      </c>
      <c r="E197" s="2">
        <v>1</v>
      </c>
      <c r="F197" s="2" t="s">
        <v>457</v>
      </c>
      <c r="G197" s="2" t="s">
        <v>694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31.03.2024</v>
      </c>
      <c r="D198" s="2" t="s">
        <v>460</v>
      </c>
      <c r="E198" s="2">
        <v>1</v>
      </c>
      <c r="F198" s="2" t="s">
        <v>459</v>
      </c>
      <c r="G198" s="2" t="s">
        <v>694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31.03.2024</v>
      </c>
      <c r="D199" s="2" t="s">
        <v>462</v>
      </c>
      <c r="E199" s="2">
        <v>1</v>
      </c>
      <c r="F199" s="2" t="s">
        <v>461</v>
      </c>
      <c r="G199" s="2" t="s">
        <v>694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31.03.2024</v>
      </c>
      <c r="D200" s="2" t="s">
        <v>463</v>
      </c>
      <c r="E200" s="2">
        <v>1</v>
      </c>
      <c r="F200" s="2" t="s">
        <v>440</v>
      </c>
      <c r="G200" s="2" t="s">
        <v>694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31.03.2024</v>
      </c>
      <c r="D201" s="2" t="s">
        <v>465</v>
      </c>
      <c r="E201" s="2">
        <v>1</v>
      </c>
      <c r="F201" s="2" t="s">
        <v>464</v>
      </c>
      <c r="G201" s="2" t="s">
        <v>694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31.03.2024</v>
      </c>
      <c r="D202" s="2" t="s">
        <v>467</v>
      </c>
      <c r="E202" s="2">
        <v>1</v>
      </c>
      <c r="F202" s="2" t="s">
        <v>466</v>
      </c>
      <c r="G202" s="2" t="s">
        <v>694</v>
      </c>
      <c r="H202" s="9">
        <f>'3-Отчет за паричния поток'!C33</f>
        <v>1136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31.03.2024</v>
      </c>
      <c r="D203" s="2" t="s">
        <v>470</v>
      </c>
      <c r="E203" s="2">
        <v>1</v>
      </c>
      <c r="F203" s="2" t="s">
        <v>469</v>
      </c>
      <c r="G203" s="2" t="s">
        <v>695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31.03.2024</v>
      </c>
      <c r="D204" s="2" t="s">
        <v>472</v>
      </c>
      <c r="E204" s="2">
        <v>1</v>
      </c>
      <c r="F204" s="2" t="s">
        <v>471</v>
      </c>
      <c r="G204" s="2" t="s">
        <v>695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31.03.2024</v>
      </c>
      <c r="D205" s="2" t="s">
        <v>474</v>
      </c>
      <c r="E205" s="2">
        <v>1</v>
      </c>
      <c r="F205" s="2" t="s">
        <v>473</v>
      </c>
      <c r="G205" s="2" t="s">
        <v>695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31.03.2024</v>
      </c>
      <c r="D206" s="2" t="s">
        <v>476</v>
      </c>
      <c r="E206" s="2">
        <v>1</v>
      </c>
      <c r="F206" s="2" t="s">
        <v>475</v>
      </c>
      <c r="G206" s="2" t="s">
        <v>695</v>
      </c>
      <c r="H206" s="9">
        <f>'3-Отчет за паричния поток'!C38</f>
        <v>-68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31.03.2024</v>
      </c>
      <c r="D207" s="2" t="s">
        <v>478</v>
      </c>
      <c r="E207" s="2">
        <v>1</v>
      </c>
      <c r="F207" s="2" t="s">
        <v>477</v>
      </c>
      <c r="G207" s="2" t="s">
        <v>695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31.03.2024</v>
      </c>
      <c r="D208" s="2" t="s">
        <v>480</v>
      </c>
      <c r="E208" s="2">
        <v>1</v>
      </c>
      <c r="F208" s="2" t="s">
        <v>479</v>
      </c>
      <c r="G208" s="2" t="s">
        <v>695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31.03.2024</v>
      </c>
      <c r="D209" s="2" t="s">
        <v>482</v>
      </c>
      <c r="E209" s="2">
        <v>1</v>
      </c>
      <c r="F209" s="2" t="s">
        <v>481</v>
      </c>
      <c r="G209" s="2" t="s">
        <v>695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31.03.2024</v>
      </c>
      <c r="D210" s="2" t="s">
        <v>484</v>
      </c>
      <c r="E210" s="2">
        <v>1</v>
      </c>
      <c r="F210" s="2" t="s">
        <v>483</v>
      </c>
      <c r="G210" s="2" t="s">
        <v>695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31.03.2024</v>
      </c>
      <c r="D211" s="2" t="s">
        <v>486</v>
      </c>
      <c r="E211" s="2">
        <v>1</v>
      </c>
      <c r="F211" s="2" t="s">
        <v>485</v>
      </c>
      <c r="G211" s="2" t="s">
        <v>695</v>
      </c>
      <c r="H211" s="9">
        <f>'3-Отчет за паричния поток'!C43</f>
        <v>-68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31.03.2024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784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31.03.2024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0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31.03.2024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784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31.03.2024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784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31.03.2024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696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31.03.2024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31.03.2024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31.03.2024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31.03.2024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31.03.2024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31.03.2024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31.03.2024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31.03.2024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31.03.2024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31.03.2024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31.03.2024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31.03.2024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31.03.2024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31.03.2024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31.03.2024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31.03.2024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31.03.2024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31.03.2024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31.03.2024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31.03.2024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31.03.2024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31.03.2024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31.03.2024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31.03.2024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31.03.2024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31.03.2024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31.03.2024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31.03.2024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31.03.2024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31.03.2024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31.03.2024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31.03.2024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31.03.2024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31.03.2024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31.03.2024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31.03.2024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31.03.2024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31.03.2024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31.03.2024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31.03.2024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31.03.2024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31.03.2024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31.03.2024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31.03.2024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31.03.2024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31.03.2024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31.03.2024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31.03.2024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31.03.2024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31.03.2024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31.03.2024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31.03.2024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31.03.2024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31.03.2024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31.03.2024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31.03.2024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31.03.2024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31.03.2024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31.03.2024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31.03.2024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31.03.2024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31.03.2024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31.03.2024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31.03.2024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31.03.2024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31.03.2024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31.03.2024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31.03.2024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31.03.2024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31.03.2024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31.03.2024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31.03.2024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31.03.2024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31.03.2024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31.03.2024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31.03.2024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31.03.2024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31.03.2024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31.03.2024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31.03.2024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31.03.2024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31.03.2024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31.03.2024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31.03.2024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31.03.2024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31.03.2024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31.03.2024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31.03.2024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31.03.2024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31.03.2024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31.03.2024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31.03.2024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31.03.2024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31.03.2024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31.03.2024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31.03.2024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31.03.2024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31.03.2024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31.03.2024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31.03.2024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31.03.2024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31.03.2024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31.03.2024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31.03.2024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31.03.2024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31.03.2024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31.03.2024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31.03.2024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31.03.2024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31.03.2024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31.03.2024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31.03.2024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31.03.2024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31.03.2024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31.03.2024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31.03.2024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31.03.2024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31.03.2024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31.03.2024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31.03.2024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31.03.2024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31.03.2024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31.03.2024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31.03.2024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31.03.2024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31.03.2024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31.03.2024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31.03.2024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31.03.2024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31.03.2024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31.03.2024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31.03.2024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31.03.2024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1530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31.03.2024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31.03.2024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31.03.2024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31.03.2024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1530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31.03.2024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31.03.2024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31.03.2024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31.03.2024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31.03.2024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31.03.2024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31.03.2024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31.03.2024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31.03.2024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31.03.2024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31.03.2024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31.03.2024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31.03.2024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31.03.2024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1530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31.03.2024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31.03.2024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31.03.2024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1530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31.03.2024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-3834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31.03.2024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31.03.2024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31.03.2024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31.03.2024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-3834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31.03.2024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-33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31.03.2024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31.03.2024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31.03.2024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31.03.2024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31.03.2024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31.03.2024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31.03.2024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31.03.2024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31.03.2024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31.03.2024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31.03.2024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31.03.2024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31.03.2024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-3867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31.03.2024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31.03.2024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31.03.2024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-3867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31.03.2024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31.03.2024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31.03.2024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31.03.2024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31.03.2024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31.03.2024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31.03.2024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31.03.2024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31.03.2024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31.03.2024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31.03.2024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31.03.2024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31.03.2024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31.03.2024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31.03.2024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31.03.2024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31.03.2024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31.03.2024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31.03.2024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31.03.2024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31.03.2024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31.03.2024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31.03.2024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7469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31.03.2024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31.03.2024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31.03.2024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31.03.2024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7469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31.03.2024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-33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31.03.2024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31.03.2024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31.03.2024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31.03.2024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31.03.2024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31.03.2024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31.03.2024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31.03.2024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31.03.2024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31.03.2024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31.03.2024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31.03.2024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31.03.2024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7436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31.03.2024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31.03.2024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31.03.2024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7436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31.03.2024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31.03.2024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31.03.2024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31.03.2024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31.03.2024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31.03.2024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31.03.2024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31.03.2024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31.03.2024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31.03.2024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31.03.2024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31.03.2024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31.03.2024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31.03.2024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31.03.2024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31.03.2024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31.03.2024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31.03.2024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31.03.2024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31.03.2024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31.03.2024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31.03.2024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697</v>
      </c>
    </row>
    <row r="461" spans="3:6" s="1" customFormat="1" ht="15.75">
      <c r="C461" s="5"/>
      <c r="F461" s="6" t="s">
        <v>698</v>
      </c>
    </row>
    <row r="462" spans="3:6" s="1" customFormat="1" ht="15.75">
      <c r="C462" s="5"/>
      <c r="F462" s="6" t="s">
        <v>699</v>
      </c>
    </row>
    <row r="463" spans="3:6" s="1" customFormat="1" ht="15.75">
      <c r="C463" s="5"/>
      <c r="F463" s="6" t="s">
        <v>700</v>
      </c>
    </row>
    <row r="464" spans="1:8" ht="15.75">
      <c r="A464" s="2" t="str">
        <f aca="true" t="shared" si="33" ref="A464:A503">pdeName</f>
        <v>КОРПОРАЦИЯ ЗА ТЕХНОЛОГИИ И ИНОВАЦИИ АД</v>
      </c>
      <c r="B464" s="2" t="str">
        <f aca="true" t="shared" si="34" ref="B464:B503">pdeBulstat</f>
        <v>115086942</v>
      </c>
      <c r="C464" s="7" t="str">
        <f aca="true" t="shared" si="35" ref="C464:C503">endDate</f>
        <v>31.03.2024</v>
      </c>
      <c r="D464" s="2" t="s">
        <v>581</v>
      </c>
      <c r="E464" s="2">
        <v>1</v>
      </c>
      <c r="F464" s="2" t="s">
        <v>569</v>
      </c>
      <c r="H464" s="9">
        <f>'Справка 5'!C27</f>
        <v>6471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31.03.2024</v>
      </c>
      <c r="D465" s="2" t="s">
        <v>584</v>
      </c>
      <c r="E465" s="2">
        <v>1</v>
      </c>
      <c r="F465" s="2" t="s">
        <v>582</v>
      </c>
      <c r="H465" s="9">
        <f>'Справка 5'!C44</f>
        <v>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31.03.2024</v>
      </c>
      <c r="D466" s="2" t="s">
        <v>587</v>
      </c>
      <c r="E466" s="2">
        <v>1</v>
      </c>
      <c r="F466" s="2" t="s">
        <v>585</v>
      </c>
      <c r="H466" s="9">
        <f>'Справка 5'!C61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31.03.2024</v>
      </c>
      <c r="D467" s="2" t="s">
        <v>590</v>
      </c>
      <c r="E467" s="2">
        <v>1</v>
      </c>
      <c r="F467" s="2" t="s">
        <v>588</v>
      </c>
      <c r="H467" s="9">
        <f>'Справка 5'!C78</f>
        <v>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31.03.2024</v>
      </c>
      <c r="D468" s="2" t="s">
        <v>592</v>
      </c>
      <c r="E468" s="2">
        <v>1</v>
      </c>
      <c r="F468" s="2" t="s">
        <v>568</v>
      </c>
      <c r="H468" s="9">
        <f>'Справка 5'!C79</f>
        <v>6471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31.03.2024</v>
      </c>
      <c r="D469" s="2" t="s">
        <v>595</v>
      </c>
      <c r="E469" s="2">
        <v>1</v>
      </c>
      <c r="F469" s="2" t="s">
        <v>569</v>
      </c>
      <c r="H469" s="9">
        <f>'Справка 5'!C97</f>
        <v>29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31.03.2024</v>
      </c>
      <c r="D470" s="2" t="s">
        <v>596</v>
      </c>
      <c r="E470" s="2">
        <v>1</v>
      </c>
      <c r="F470" s="2" t="s">
        <v>582</v>
      </c>
      <c r="H470" s="9">
        <f>'Справка 5'!C114</f>
        <v>0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31.03.2024</v>
      </c>
      <c r="D471" s="2" t="s">
        <v>597</v>
      </c>
      <c r="E471" s="2">
        <v>1</v>
      </c>
      <c r="F471" s="2" t="s">
        <v>585</v>
      </c>
      <c r="H471" s="9">
        <f>'Справка 5'!C131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31.03.2024</v>
      </c>
      <c r="D472" s="2" t="s">
        <v>598</v>
      </c>
      <c r="E472" s="2">
        <v>1</v>
      </c>
      <c r="F472" s="2" t="s">
        <v>588</v>
      </c>
      <c r="H472" s="9">
        <f>'Справка 5'!C148</f>
        <v>0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31.03.2024</v>
      </c>
      <c r="D473" s="2" t="s">
        <v>600</v>
      </c>
      <c r="E473" s="2">
        <v>1</v>
      </c>
      <c r="F473" s="2" t="s">
        <v>593</v>
      </c>
      <c r="H473" s="9">
        <f>'Справка 5'!C149</f>
        <v>29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31.03.2024</v>
      </c>
      <c r="D474" s="2" t="s">
        <v>581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31.03.2024</v>
      </c>
      <c r="D475" s="2" t="s">
        <v>584</v>
      </c>
      <c r="E475" s="2">
        <v>2</v>
      </c>
      <c r="F475" s="2" t="s">
        <v>582</v>
      </c>
      <c r="H475" s="9">
        <f>'Справка 5'!D44</f>
        <v>0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31.03.2024</v>
      </c>
      <c r="D476" s="2" t="s">
        <v>587</v>
      </c>
      <c r="E476" s="2">
        <v>2</v>
      </c>
      <c r="F476" s="2" t="s">
        <v>585</v>
      </c>
      <c r="H476" s="9">
        <f>'Справка 5'!D61</f>
        <v>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31.03.2024</v>
      </c>
      <c r="D477" s="2" t="s">
        <v>590</v>
      </c>
      <c r="E477" s="2">
        <v>2</v>
      </c>
      <c r="F477" s="2" t="s">
        <v>588</v>
      </c>
      <c r="H477" s="9">
        <f>'Справка 5'!D78</f>
        <v>0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31.03.2024</v>
      </c>
      <c r="D478" s="2" t="s">
        <v>592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31.03.2024</v>
      </c>
      <c r="D479" s="2" t="s">
        <v>595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31.03.2024</v>
      </c>
      <c r="D480" s="2" t="s">
        <v>596</v>
      </c>
      <c r="E480" s="2">
        <v>2</v>
      </c>
      <c r="F480" s="2" t="s">
        <v>582</v>
      </c>
      <c r="H480" s="9">
        <f>'Справка 5'!D114</f>
        <v>0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31.03.2024</v>
      </c>
      <c r="D481" s="2" t="s">
        <v>597</v>
      </c>
      <c r="E481" s="2">
        <v>2</v>
      </c>
      <c r="F481" s="2" t="s">
        <v>585</v>
      </c>
      <c r="H481" s="9">
        <f>'Справка 5'!D131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31.03.2024</v>
      </c>
      <c r="D482" s="2" t="s">
        <v>598</v>
      </c>
      <c r="E482" s="2">
        <v>2</v>
      </c>
      <c r="F482" s="2" t="s">
        <v>588</v>
      </c>
      <c r="H482" s="9">
        <f>'Справка 5'!D148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31.03.2024</v>
      </c>
      <c r="D483" s="2" t="s">
        <v>600</v>
      </c>
      <c r="E483" s="2">
        <v>2</v>
      </c>
      <c r="F483" s="2" t="s">
        <v>593</v>
      </c>
      <c r="H483" s="9">
        <f>'Справка 5'!D149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31.03.2024</v>
      </c>
      <c r="D484" s="2" t="s">
        <v>581</v>
      </c>
      <c r="E484" s="2">
        <v>3</v>
      </c>
      <c r="F484" s="2" t="s">
        <v>569</v>
      </c>
      <c r="H484" s="9">
        <f>'Справка 5'!E27</f>
        <v>3518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31.03.2024</v>
      </c>
      <c r="D485" s="2" t="s">
        <v>584</v>
      </c>
      <c r="E485" s="2">
        <v>3</v>
      </c>
      <c r="F485" s="2" t="s">
        <v>582</v>
      </c>
      <c r="H485" s="9">
        <f>'Справка 5'!E44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31.03.2024</v>
      </c>
      <c r="D486" s="2" t="s">
        <v>587</v>
      </c>
      <c r="E486" s="2">
        <v>3</v>
      </c>
      <c r="F486" s="2" t="s">
        <v>585</v>
      </c>
      <c r="H486" s="9">
        <f>'Справка 5'!E61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31.03.2024</v>
      </c>
      <c r="D487" s="2" t="s">
        <v>590</v>
      </c>
      <c r="E487" s="2">
        <v>3</v>
      </c>
      <c r="F487" s="2" t="s">
        <v>588</v>
      </c>
      <c r="H487" s="9">
        <f>'Справка 5'!E78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31.03.2024</v>
      </c>
      <c r="D488" s="2" t="s">
        <v>592</v>
      </c>
      <c r="E488" s="2">
        <v>3</v>
      </c>
      <c r="F488" s="2" t="s">
        <v>568</v>
      </c>
      <c r="H488" s="9">
        <f>'Справка 5'!E79</f>
        <v>3518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31.03.2024</v>
      </c>
      <c r="D489" s="2" t="s">
        <v>595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31.03.2024</v>
      </c>
      <c r="D490" s="2" t="s">
        <v>596</v>
      </c>
      <c r="E490" s="2">
        <v>3</v>
      </c>
      <c r="F490" s="2" t="s">
        <v>582</v>
      </c>
      <c r="H490" s="9">
        <f>'Справка 5'!E114</f>
        <v>0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31.03.2024</v>
      </c>
      <c r="D491" s="2" t="s">
        <v>597</v>
      </c>
      <c r="E491" s="2">
        <v>3</v>
      </c>
      <c r="F491" s="2" t="s">
        <v>585</v>
      </c>
      <c r="H491" s="9">
        <f>'Справка 5'!E131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31.03.2024</v>
      </c>
      <c r="D492" s="2" t="s">
        <v>598</v>
      </c>
      <c r="E492" s="2">
        <v>3</v>
      </c>
      <c r="F492" s="2" t="s">
        <v>588</v>
      </c>
      <c r="H492" s="9">
        <f>'Справка 5'!E148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31.03.2024</v>
      </c>
      <c r="D493" s="2" t="s">
        <v>600</v>
      </c>
      <c r="E493" s="2">
        <v>3</v>
      </c>
      <c r="F493" s="2" t="s">
        <v>593</v>
      </c>
      <c r="H493" s="9">
        <f>'Справка 5'!E149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31.03.2024</v>
      </c>
      <c r="D494" s="2" t="s">
        <v>581</v>
      </c>
      <c r="E494" s="2">
        <v>4</v>
      </c>
      <c r="F494" s="2" t="s">
        <v>569</v>
      </c>
      <c r="H494" s="9">
        <f>'Справка 5'!F27</f>
        <v>2953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31.03.2024</v>
      </c>
      <c r="D495" s="2" t="s">
        <v>584</v>
      </c>
      <c r="E495" s="2">
        <v>4</v>
      </c>
      <c r="F495" s="2" t="s">
        <v>582</v>
      </c>
      <c r="H495" s="9">
        <f>'Справка 5'!F44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31.03.2024</v>
      </c>
      <c r="D496" s="2" t="s">
        <v>587</v>
      </c>
      <c r="E496" s="2">
        <v>4</v>
      </c>
      <c r="F496" s="2" t="s">
        <v>585</v>
      </c>
      <c r="H496" s="9">
        <f>'Справка 5'!F61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31.03.2024</v>
      </c>
      <c r="D497" s="2" t="s">
        <v>590</v>
      </c>
      <c r="E497" s="2">
        <v>4</v>
      </c>
      <c r="F497" s="2" t="s">
        <v>588</v>
      </c>
      <c r="H497" s="9">
        <f>'Справка 5'!F78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31.03.2024</v>
      </c>
      <c r="D498" s="2" t="s">
        <v>592</v>
      </c>
      <c r="E498" s="2">
        <v>4</v>
      </c>
      <c r="F498" s="2" t="s">
        <v>568</v>
      </c>
      <c r="H498" s="9">
        <f>'Справка 5'!F79</f>
        <v>2953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31.03.2024</v>
      </c>
      <c r="D499" s="2" t="s">
        <v>595</v>
      </c>
      <c r="E499" s="2">
        <v>4</v>
      </c>
      <c r="F499" s="2" t="s">
        <v>569</v>
      </c>
      <c r="H499" s="9">
        <f>'Справка 5'!F97</f>
        <v>29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31.03.2024</v>
      </c>
      <c r="D500" s="2" t="s">
        <v>596</v>
      </c>
      <c r="E500" s="2">
        <v>4</v>
      </c>
      <c r="F500" s="2" t="s">
        <v>582</v>
      </c>
      <c r="H500" s="9">
        <f>'Справка 5'!F114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31.03.2024</v>
      </c>
      <c r="D501" s="2" t="s">
        <v>597</v>
      </c>
      <c r="E501" s="2">
        <v>4</v>
      </c>
      <c r="F501" s="2" t="s">
        <v>585</v>
      </c>
      <c r="H501" s="9">
        <f>'Справка 5'!F131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31.03.2024</v>
      </c>
      <c r="D502" s="2" t="s">
        <v>598</v>
      </c>
      <c r="E502" s="2">
        <v>4</v>
      </c>
      <c r="F502" s="2" t="s">
        <v>588</v>
      </c>
      <c r="H502" s="9">
        <f>'Справка 5'!F148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31.03.2024</v>
      </c>
      <c r="D503" s="2" t="s">
        <v>600</v>
      </c>
      <c r="E503" s="2">
        <v>4</v>
      </c>
      <c r="F503" s="2" t="s">
        <v>593</v>
      </c>
      <c r="H503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2024-04-25T04:58:46Z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1033-11.2.0.11417</vt:lpwstr>
  </property>
</Properties>
</file>